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charts/style2.xml" ContentType="application/vnd.ms-office.chart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Inputs" sheetId="2" state="visible" r:id="rId4"/>
    <sheet name="Historical Financials" sheetId="3" state="visible" r:id="rId5"/>
    <sheet name="Forecast" sheetId="4" state="visible" r:id="rId6"/>
    <sheet name="WACC" sheetId="5" state="visible" r:id="rId7"/>
    <sheet name="DCF Valuation" sheetId="6" state="visible" r:id="rId8"/>
    <sheet name="Sensitivity" sheetId="7" state="visible" r:id="rId9"/>
    <sheet name="Dashboard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<sst xmlns="http://schemas.openxmlformats.org/spreadsheetml/2006/main" count="187" uniqueCount="143">
  <si>
    <t xml:space="preserve">Discounted Cash Flow Valuation Model</t>
  </si>
  <si>
    <t xml:space="preserve">FCFF Valuation Tool</t>
  </si>
  <si>
    <t xml:space="preserve">Stammdaten des Bewertungsobjekts</t>
  </si>
  <si>
    <t xml:space="preserve">Unternehmensname</t>
  </si>
  <si>
    <t xml:space="preserve">Mustermann AG</t>
  </si>
  <si>
    <t xml:space="preserve">Ticker Symbol</t>
  </si>
  <si>
    <t xml:space="preserve">MXMMAG</t>
  </si>
  <si>
    <t xml:space="preserve">Modell-Navigation (Hyperlinks)</t>
  </si>
  <si>
    <t xml:space="preserve">➔ Gehe zu: Inputs</t>
  </si>
  <si>
    <t xml:space="preserve">➔ Gehe zu: Historical Financials</t>
  </si>
  <si>
    <t xml:space="preserve">➔ Gehe zu: Forecast</t>
  </si>
  <si>
    <t xml:space="preserve">➔ Gehe zu: WACC</t>
  </si>
  <si>
    <t xml:space="preserve">➔ Gehe zu: DCF Valuation</t>
  </si>
  <si>
    <t xml:space="preserve">➔ Gehe zu: Sensitivity</t>
  </si>
  <si>
    <t xml:space="preserve">➔ Gehe zu: Dashboard</t>
  </si>
  <si>
    <t xml:space="preserve">Alles auf dieser Farbe ist Ihr Input, den Sie für die jeweilige Berechnung oder Ausführung anpassen müssen. Bisher vorhandene Daten dienen nur als Beispiel</t>
  </si>
  <si>
    <t xml:space="preserve">Zentrale Modell-Inputs &amp; Szenariosteuerung</t>
  </si>
  <si>
    <t xml:space="preserve">1. Unternehmensbasisdaten</t>
  </si>
  <si>
    <t xml:space="preserve">Company Name</t>
  </si>
  <si>
    <t xml:space="preserve">Ticker</t>
  </si>
  <si>
    <t xml:space="preserve">Currency</t>
  </si>
  <si>
    <t xml:space="preserve">EUR</t>
  </si>
  <si>
    <t xml:space="preserve">Shares Outstanding (Mio.)</t>
  </si>
  <si>
    <t xml:space="preserve">Current Share Price</t>
  </si>
  <si>
    <t xml:space="preserve">Net Debt (Mio. €)</t>
  </si>
  <si>
    <t xml:space="preserve">2. Aktive Szenario-Auswahl</t>
  </si>
  <si>
    <t xml:space="preserve">AUSGEWÄHLTES SZENARIO</t>
  </si>
  <si>
    <t xml:space="preserve">Base</t>
  </si>
  <si>
    <t xml:space="preserve">3. Szenario-Hintergrunddaten (Matrix)</t>
  </si>
  <si>
    <t xml:space="preserve">Metrik</t>
  </si>
  <si>
    <t xml:space="preserve">Szenario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</si>
  <si>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</si>
  <si>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</si>
  <si>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</si>
  <si>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</si>
  <si>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</si>
  <si>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Revenue Growth</t>
  </si>
  <si>
    <t xml:space="preserve">Bear</t>
  </si>
  <si>
    <t xml:space="preserve">Bull</t>
  </si>
  <si>
    <t xml:space="preserve">EBIT Margin</t>
  </si>
  <si>
    <t xml:space="preserve">Terminal Growth Rate</t>
  </si>
  <si>
    <t xml:space="preserve">4. Dynamisch aktive Forecast-Parameter</t>
  </si>
  <si>
    <t xml:space="preserve">Aktiver Parameter</t>
  </si>
  <si>
    <t xml:space="preserve">Tax Rate</t>
  </si>
  <si>
    <t xml:space="preserve">D&amp;A % Revenue</t>
  </si>
  <si>
    <t xml:space="preserve">CapEx % Revenue</t>
  </si>
  <si>
    <t xml:space="preserve">Change in NWC % Revenue</t>
  </si>
  <si>
    <t xml:space="preserve">5. Ergänzende Bewertungsparameter</t>
  </si>
  <si>
    <t xml:space="preserve">Aktive Terminal Growth Rate</t>
  </si>
  <si>
    <t xml:space="preserve">Exit EBITDA Multiple (Alternative)</t>
  </si>
  <si>
    <t xml:space="preserve">Risikofreier Zins (Rf)</t>
  </si>
  <si>
    <t xml:space="preserve">Beta Faktor (β)</t>
  </si>
  <si>
    <t xml:space="preserve">Marktrisikoprämie (ERP)</t>
  </si>
  <si>
    <t xml:space="preserve">Fremdkapitalkosten vor Steuern</t>
  </si>
  <si>
    <t xml:space="preserve">Verschuldungsgrad (Debt / Capital)</t>
  </si>
  <si>
    <t xml:space="preserve">Eigenkapitalanteil (Equity / Capital)</t>
  </si>
  <si>
    <t xml:space="preserve">Historische Finanzdaten (Letzte 5 Jahre)</t>
  </si>
  <si>
    <t xml:space="preserve">GuV / Bilanz-Posten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</si>
  <si>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</si>
  <si>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</si>
  <si>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</si>
  <si>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</si>
  <si>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</si>
  <si>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Umsatzerlöse</t>
  </si>
  <si>
    <t xml:space="preserve">Umsatzwachstum yoy</t>
  </si>
  <si>
    <t xml:space="preserve">EBITDA</t>
  </si>
  <si>
    <t xml:space="preserve">EBITDA-Marge</t>
  </si>
  <si>
    <t xml:space="preserve">EBIT</t>
  </si>
  <si>
    <t xml:space="preserve">EBIT-Marge</t>
  </si>
  <si>
    <t xml:space="preserve">Jahresüberschuss (Net Income)</t>
  </si>
  <si>
    <t xml:space="preserve">Bilanzkennzahlen</t>
  </si>
  <si>
    <t xml:space="preserve">Flüssige Mittel (Cash)</t>
  </si>
  <si>
    <t xml:space="preserve">Finanzverbindlichkeiten (Debt)</t>
  </si>
  <si>
    <t xml:space="preserve">Net Working Capital (NWC)</t>
  </si>
  <si>
    <t xml:space="preserve">Sachanlagen (PPE)</t>
  </si>
  <si>
    <t xml:space="preserve">Cashflow-Posten</t>
  </si>
  <si>
    <t xml:space="preserve">Abschreibungen (D&amp;A)</t>
  </si>
  <si>
    <t xml:space="preserve">Investitionen (CapEx)</t>
  </si>
  <si>
    <t xml:space="preserve">NWC-Veränderung</t>
  </si>
  <si>
    <t xml:space="preserve">Integrierter 5-Jahres Finanz-Forecast (€ Mio.)</t>
  </si>
  <si>
    <t xml:space="preserve">Plan-Posten</t>
  </si>
  <si>
    <t xml:space="preserve">2026 (P1)</t>
  </si>
  <si>
    <t xml:space="preserve">2027 (P2)</t>
  </si>
  <si>
    <t xml:space="preserve">2028 (P3)</t>
  </si>
  <si>
    <t xml:space="preserve">2029 (P4)</t>
  </si>
  <si>
    <t xml:space="preserve">2030 (P5)</t>
  </si>
  <si>
    <t xml:space="preserve">Umsatzwachstum</t>
  </si>
  <si>
    <t xml:space="preserve">Steuersatz</t>
  </si>
  <si>
    <t xml:space="preserve">Steuern auf das EBIT</t>
  </si>
  <si>
    <t xml:space="preserve">NOPAT (Net Operating Profit Less Taxes)</t>
  </si>
  <si>
    <t xml:space="preserve">+ Abschreibungen (D&amp;A)</t>
  </si>
  <si>
    <t xml:space="preserve">- Investitionen (CapEx)</t>
  </si>
  <si>
    <t xml:space="preserve">- NWC-Veränderung</t>
  </si>
  <si>
    <t xml:space="preserve">Free Cash Flow to Firm (FCFF)</t>
  </si>
  <si>
    <t xml:space="preserve">Kapitalkostenherleitung (Weighted Average Cost of Capital)</t>
  </si>
  <si>
    <t xml:space="preserve">1. Eigenkapitalkosten (CAPM-Modell)</t>
  </si>
  <si>
    <t xml:space="preserve">Eigenkapitalkosten (Cost of Equity)</t>
  </si>
  <si>
    <t xml:space="preserve">2. Fremdkapitalkosten (After-Tax)</t>
  </si>
  <si>
    <t xml:space="preserve">Fremdkapitalkostensatz (Pre-Tax)</t>
  </si>
  <si>
    <t xml:space="preserve">Marginaler Steuersatz</t>
  </si>
  <si>
    <t xml:space="preserve">Nachsteuer-Fremdkapitalkosten</t>
  </si>
  <si>
    <t xml:space="preserve">3. Kapitalstruktur-Gewichtung</t>
  </si>
  <si>
    <t xml:space="preserve">Gewichtung Fremdkapital (Wd)</t>
  </si>
  <si>
    <t xml:space="preserve">Gewichtung Eigenkapital (We)</t>
  </si>
  <si>
    <t xml:space="preserve">4. Finaler WACC-Output</t>
  </si>
  <si>
    <t xml:space="preserve">WEIGHTED AVERAGE COST OF CAPITAL (WACC)</t>
  </si>
  <si>
    <t xml:space="preserve">Unternehmenswertermittlung (Enterprise &amp; Equity Value)</t>
  </si>
  <si>
    <t xml:space="preserve">1. Barwert-Berechnung der Planperiode</t>
  </si>
  <si>
    <t xml:space="preserve">DCF-Komponente</t>
  </si>
  <si>
    <t xml:space="preserve">Diskontierungs-Jahr</t>
  </si>
  <si>
    <t xml:space="preserve">Abzinsungsfaktor</t>
  </si>
  <si>
    <t xml:space="preserve">Barwert (PV) des FCFF</t>
  </si>
  <si>
    <t xml:space="preserve">2. Endwertermittlung (Terminal Value — Gordon Growth Method)</t>
  </si>
  <si>
    <t xml:space="preserve">Aktive Terminal Growth Rate (g)</t>
  </si>
  <si>
    <t xml:space="preserve">Terminal Value am Forecast-Ende (TV)</t>
  </si>
  <si>
    <t xml:space="preserve">Diskontierungsfaktor für TV</t>
  </si>
  <si>
    <t xml:space="preserve">Barwert des Terminal Value</t>
  </si>
  <si>
    <t xml:space="preserve">3. Enterprise- &amp; Equity Value Überleitung</t>
  </si>
  <si>
    <t xml:space="preserve">Summe Barwerte der Plan-FCFFs</t>
  </si>
  <si>
    <t xml:space="preserve">EV (Mio. €)</t>
  </si>
  <si>
    <t xml:space="preserve">Fair Value (€ / Aktie)</t>
  </si>
  <si>
    <t xml:space="preserve">ENTERPRISE VALUE (Unternehmenswert, EV)</t>
  </si>
  <si>
    <t xml:space="preserve">Abzüglich Nettofinanzverbindlichkeiten</t>
  </si>
  <si>
    <t xml:space="preserve">Equity Value (Mio. €)</t>
  </si>
  <si>
    <t xml:space="preserve">Upside / Downside</t>
  </si>
  <si>
    <t xml:space="preserve">EQUITY VALUE (Eigenkapitalwert)</t>
  </si>
  <si>
    <t xml:space="preserve">Ausstehende Aktien (Mio.)</t>
  </si>
  <si>
    <t xml:space="preserve">ERMITTELTER FAIR VALUE JE AKTIE (€)</t>
  </si>
  <si>
    <t xml:space="preserve">Aktueller Börsenkurs</t>
  </si>
  <si>
    <t xml:space="preserve">Impliziertes Upside / Downside %</t>
  </si>
  <si>
    <t xml:space="preserve">Sensitivitätsanalyse: Fair Value je Aktie (€)</t>
  </si>
  <si>
    <t xml:space="preserve">WACC (Vertikal)</t>
  </si>
  <si>
    <t xml:space="preserve">Terminal Growth Rate (Horizontal)</t>
  </si>
  <si>
    <t xml:space="preserve">WACC / g</t>
  </si>
  <si>
    <t xml:space="preserve">Management Executive Dashboard — Financial Performance &amp; Valuation</t>
  </si>
  <si>
    <t xml:space="preserve">Aktueller Aktienkurs</t>
  </si>
  <si>
    <t xml:space="preserve">Fair Value je Aktie</t>
  </si>
  <si>
    <t xml:space="preserve">Impliziertes Upside %</t>
  </si>
  <si>
    <t xml:space="preserve">Gewichteter WACC</t>
  </si>
  <si>
    <t xml:space="preserve">Hintergrund-Daten für Diagramme</t>
  </si>
  <si>
    <t xml:space="preserve">Posten</t>
  </si>
  <si>
    <t xml:space="preserve">Umsatzerlöse (€ Mio.)</t>
  </si>
  <si>
    <t xml:space="preserve">FCFF (€ Mio.)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</si>
</sst>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"/>
    <numFmt numFmtId="166" formatCode="#,##0.0&quot; €&quot;;[RED]\-#,##0.0&quot; €&quot;;\-"/>
    <numFmt numFmtId="167" formatCode="0.0%"/>
    <numFmt numFmtId="168" formatCode="0.00\ %"/>
    <numFmt numFmtId="169" formatCode="#,##0"/>
    <numFmt numFmtId="170" formatCode="0.0000"/>
    <numFmt numFmtId="171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4E78"/>
      <name val="Segoe UI"/>
      <family val="0"/>
      <charset val="1"/>
    </font>
    <font>
      <i val="true"/>
      <sz val="11"/>
      <color rgb="FF595959"/>
      <name val="Segoe UI"/>
      <family val="0"/>
      <charset val="1"/>
    </font>
    <font>
      <sz val="11"/>
      <color rgb="FF000000"/>
      <name val="Segoe UI"/>
      <family val="0"/>
      <charset val="1"/>
    </font>
    <font>
      <b val="true"/>
      <sz val="11"/>
      <color rgb="FF1F4E78"/>
      <name val="Segoe UI"/>
      <family val="0"/>
      <charset val="1"/>
    </font>
    <font>
      <b val="true"/>
      <sz val="11"/>
      <color rgb="FF000000"/>
      <name val="Segoe UI"/>
      <family val="0"/>
      <charset val="1"/>
    </font>
    <font>
      <sz val="11"/>
      <color rgb="FF002060"/>
      <name val="Segoe UI"/>
      <family val="0"/>
      <charset val="1"/>
    </font>
    <font>
      <u val="single"/>
      <sz val="11"/>
      <color rgb="FF1F4E78"/>
      <name val="Segoe UI"/>
      <family val="0"/>
      <charset val="1"/>
    </font>
    <font>
      <b val="true"/>
      <sz val="11"/>
      <color rgb="FF002060"/>
      <name val="Segoe UI"/>
      <family val="0"/>
      <charset val="1"/>
    </font>
    <font>
      <b val="true"/>
      <sz val="11"/>
      <color rgb="FFFFFFFF"/>
      <name val="Segoe UI"/>
      <family val="0"/>
      <charset val="1"/>
    </font>
    <font>
      <b val="true"/>
      <sz val="11"/>
      <color rgb="FF375623"/>
      <name val="Segoe UI"/>
      <family val="0"/>
      <charset val="1"/>
    </font>
    <font>
      <i val="true"/>
      <sz val="11"/>
      <color theme="1"/>
      <name val="Segoe U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4F7"/>
        <bgColor rgb="FFF9F9F9"/>
      </patternFill>
    </fill>
    <fill>
      <patternFill patternType="solid">
        <fgColor rgb="FFB4C7DC"/>
        <bgColor rgb="FF99CCFF"/>
      </patternFill>
    </fill>
    <fill>
      <patternFill patternType="solid">
        <fgColor rgb="FFFFFFFF"/>
        <bgColor rgb="FFF9F9F9"/>
      </patternFill>
    </fill>
    <fill>
      <patternFill patternType="solid">
        <fgColor rgb="FF1F4E78"/>
        <bgColor rgb="FF375623"/>
      </patternFill>
    </fill>
    <fill>
      <patternFill patternType="solid">
        <fgColor rgb="FFE2EFDA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 diagonalUp="false" diagonalDown="false">
      <left/>
      <right/>
      <top style="thin">
        <color rgb="FFD3D3D3"/>
      </top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3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3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2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78787"/>
      <rgbColor rgb="FF9999FF"/>
      <rgbColor rgb="FF993366"/>
      <rgbColor rgb="FFF9F9F9"/>
      <rgbColor rgb="FFF2F4F7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D9D9D9"/>
      <rgbColor rgb="FF4F81BD"/>
      <rgbColor rgb="FF33CCCC"/>
      <rgbColor rgb="FF98B855"/>
      <rgbColor rgb="FFFFCC00"/>
      <rgbColor rgb="FFFF9900"/>
      <rgbColor rgb="FFFF6600"/>
      <rgbColor rgb="FF595959"/>
      <rgbColor rgb="FF969696"/>
      <rgbColor rgb="FF002060"/>
      <rgbColor rgb="FF339966"/>
      <rgbColor rgb="FF003300"/>
      <rgbColor rgb="FF333300"/>
      <rgbColor rgb="FF993300"/>
      <rgbColor rgb="FF993366"/>
      <rgbColor rgb="FF1F4E78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Umsatzentwicklung (Historisch vs. Forecast)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Dashboard!$C$29:$L$29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Dashboard!$C$30:$L$30</c:f>
              <c:numCache>
                <c:formatCode>#,##0.0" €";[RED]\-#,##0.0" €";\-</c:formatCode>
                <c:ptCount val="10"/>
                <c:pt idx="0">
                  <c:v>780</c:v>
                </c:pt>
                <c:pt idx="1">
                  <c:v>840</c:v>
                </c:pt>
                <c:pt idx="2">
                  <c:v>910</c:v>
                </c:pt>
                <c:pt idx="3">
                  <c:v>980</c:v>
                </c:pt>
                <c:pt idx="4">
                  <c:v>1050</c:v>
                </c:pt>
                <c:pt idx="5">
                  <c:v>1113</c:v>
                </c:pt>
                <c:pt idx="6">
                  <c:v>1174.215</c:v>
                </c:pt>
                <c:pt idx="7">
                  <c:v>1232.92575</c:v>
                </c:pt>
                <c:pt idx="8">
                  <c:v>1288.40740875</c:v>
                </c:pt>
                <c:pt idx="9">
                  <c:v>1339.9437051</c:v>
                </c:pt>
              </c:numCache>
            </c:numRef>
          </c:val>
        </c:ser>
        <c:gapWidth val="150"/>
        <c:overlap val="0"/>
        <c:axId val="65380045"/>
        <c:axId val="83252182"/>
      </c:barChart>
      <c:catAx>
        <c:axId val="6538004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Geschäftsjahr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3252182"/>
        <c:crosses val="autoZero"/>
        <c:auto val="1"/>
        <c:lblAlgn val="ctr"/>
        <c:lblOffset val="100"/>
        <c:noMultiLvlLbl val="0"/>
      </c:catAx>
      <c:valAx>
        <c:axId val="8325218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Umsatz in € Mio.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&quot; €&quot;;[RED]\-#,##0.0&quot; €&quot;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5380045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3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EBIT-Margenentwicklung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98B855"/>
            </a:solidFill>
            <a:ln w="1260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Dashboard!$C$29:$L$29</c:f>
              <c:strCache>
                <c:ptCount val="1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</c:strCache>
            </c:strRef>
          </c:cat>
          <c:val>
            <c:numRef>
              <c:f>Dashboard!$C$31:$L$31</c:f>
              <c:numCache>
                <c:formatCode>0.0%</c:formatCode>
                <c:ptCount val="10"/>
                <c:pt idx="0">
                  <c:v>0.147435897435897</c:v>
                </c:pt>
                <c:pt idx="1">
                  <c:v>0.15</c:v>
                </c:pt>
                <c:pt idx="2">
                  <c:v>0.153846153846154</c:v>
                </c:pt>
                <c:pt idx="3">
                  <c:v>0.158163265306122</c:v>
                </c:pt>
                <c:pt idx="4">
                  <c:v>0.161904761904762</c:v>
                </c:pt>
                <c:pt idx="5">
                  <c:v>0.15</c:v>
                </c:pt>
                <c:pt idx="6">
                  <c:v>0.155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9370021"/>
        <c:axId val="91693006"/>
      </c:lineChart>
      <c:catAx>
        <c:axId val="2937002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1693006"/>
        <c:crosses val="autoZero"/>
        <c:auto val="1"/>
        <c:lblAlgn val="ctr"/>
        <c:lblOffset val="100"/>
        <c:noMultiLvlLbl val="0"/>
      </c:catAx>
      <c:valAx>
        <c:axId val="9169300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Marge in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9370021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/>
    <a:defRPr sz="1800" b="0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lineWidthScale>1</cs:lineWidthScale>
    <cs:fillRef idx="0"/>
    <cs:effectRef idx="0"/>
    <cs:fontRef idx="minor"/>
    <a:defRPr sz="1800" b="0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7</xdr:row>
      <xdr:rowOff>0</xdr:rowOff>
    </xdr:from>
    <xdr:to>
      <xdr:col>2</xdr:col>
      <xdr:colOff>825120</xdr:colOff>
      <xdr:row>25</xdr:row>
      <xdr:rowOff>170280</xdr:rowOff>
    </xdr:to>
    <xdr:graphicFrame>
      <xdr:nvGraphicFramePr>
        <xdr:cNvPr id="1" name="Chart 1"/>
        <xdr:cNvGraphicFramePr/>
      </xdr:nvGraphicFramePr>
      <xdr:xfrm>
        <a:off x="986760" y="1512720"/>
        <a:ext cx="575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7</xdr:row>
      <xdr:rowOff>0</xdr:rowOff>
    </xdr:from>
    <xdr:to>
      <xdr:col>11</xdr:col>
      <xdr:colOff>966600</xdr:colOff>
      <xdr:row>25</xdr:row>
      <xdr:rowOff>170280</xdr:rowOff>
    </xdr:to>
    <xdr:graphicFrame>
      <xdr:nvGraphicFramePr>
        <xdr:cNvPr id="2" name="Chart 2"/>
        <xdr:cNvGraphicFramePr/>
      </xdr:nvGraphicFramePr>
      <xdr:xfrm>
        <a:off x="12687480" y="1512720"/>
        <a:ext cx="5759280" cy="359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../../../../Downloads/DCF_Valuation_Model_Professional.xlsx" TargetMode="External"/><Relationship Id="rId2" Type="http://schemas.openxmlformats.org/officeDocument/2006/relationships/hyperlink" Target="../../../../Downloads/DCF_Valuation_Model_Professional.xlsx" TargetMode="External"/><Relationship Id="rId3" Type="http://schemas.openxmlformats.org/officeDocument/2006/relationships/hyperlink" Target="../../../../Downloads/DCF_Valuation_Model_Professional.xlsx" TargetMode="External"/><Relationship Id="rId4" Type="http://schemas.openxmlformats.org/officeDocument/2006/relationships/hyperlink" Target="../../../../Downloads/DCF_Valuation_Model_Professional.xlsx" TargetMode="External"/><Relationship Id="rId5" Type="http://schemas.openxmlformats.org/officeDocument/2006/relationships/hyperlink" Target="../../../../Downloads/DCF_Valuation_Model_Professional.xlsx" TargetMode="External"/><Relationship Id="rId6" Type="http://schemas.openxmlformats.org/officeDocument/2006/relationships/hyperlink" Target="../../../../Downloads/DCF_Valuation_Model_Professional.xlsx" TargetMode="External"/><Relationship Id="rId7" Type="http://schemas.openxmlformats.org/officeDocument/2006/relationships/hyperlink" Target="../../../../Downloads/DCF_Valuation_Model_Professional.xlsx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4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6" activeCellId="0" sqref="B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217"/>
    <col collapsed="false" customWidth="true" hidden="false" outlineLevel="0" max="3" min="3" style="1" width="37"/>
    <col collapsed="false" customWidth="true" hidden="false" outlineLevel="0" max="4" min="4" style="1" width="14"/>
  </cols>
  <sheetData>
    <row r="2" customFormat="false" ht="22.05" hidden="false" customHeight="false" outlineLevel="0" collapsed="false">
      <c r="B2" s="2" t="s">
        <v>0</v>
      </c>
    </row>
    <row r="3" customFormat="false" ht="15" hidden="false" customHeight="false" outlineLevel="0" collapsed="false">
      <c r="B3" s="3" t="s">
        <v>1</v>
      </c>
    </row>
    <row r="5" customFormat="false" ht="15" hidden="false" customHeight="false" outlineLevel="0" collapsed="false">
      <c r="B5" s="4"/>
    </row>
    <row r="7" customFormat="false" ht="15" hidden="false" customHeight="false" outlineLevel="0" collapsed="false">
      <c r="B7" s="5" t="s">
        <v>2</v>
      </c>
      <c r="C7" s="5"/>
      <c r="D7" s="5"/>
    </row>
    <row r="8" customFormat="false" ht="15" hidden="false" customHeight="false" outlineLevel="0" collapsed="false">
      <c r="B8" s="6" t="s">
        <v>3</v>
      </c>
      <c r="C8" s="7" t="s">
        <v>4</v>
      </c>
    </row>
    <row r="9" customFormat="false" ht="15" hidden="false" customHeight="false" outlineLevel="0" collapsed="false">
      <c r="B9" s="6" t="s">
        <v>5</v>
      </c>
      <c r="C9" s="7" t="s">
        <v>6</v>
      </c>
    </row>
    <row r="10" customFormat="false" ht="15" hidden="false" customHeight="false" outlineLevel="0" collapsed="false">
      <c r="B10" s="6"/>
      <c r="C10" s="8"/>
    </row>
    <row r="11" customFormat="false" ht="15" hidden="false" customHeight="false" outlineLevel="0" collapsed="false">
      <c r="B11" s="6"/>
      <c r="C11" s="8"/>
    </row>
    <row r="14" customFormat="false" ht="15" hidden="false" customHeight="false" outlineLevel="0" collapsed="false">
      <c r="B14" s="9" t="s">
        <v>7</v>
      </c>
    </row>
    <row r="15" customFormat="false" ht="16.4" hidden="false" customHeight="false" outlineLevel="0" collapsed="false">
      <c r="B15" s="10" t="s">
        <v>8</v>
      </c>
    </row>
    <row r="16" customFormat="false" ht="16.4" hidden="false" customHeight="false" outlineLevel="0" collapsed="false">
      <c r="B16" s="10" t="s">
        <v>9</v>
      </c>
    </row>
    <row r="17" customFormat="false" ht="16.4" hidden="false" customHeight="false" outlineLevel="0" collapsed="false">
      <c r="B17" s="10" t="s">
        <v>10</v>
      </c>
    </row>
    <row r="18" customFormat="false" ht="16.4" hidden="false" customHeight="false" outlineLevel="0" collapsed="false">
      <c r="B18" s="10" t="s">
        <v>11</v>
      </c>
    </row>
    <row r="19" customFormat="false" ht="16.4" hidden="false" customHeight="false" outlineLevel="0" collapsed="false">
      <c r="B19" s="10" t="s">
        <v>12</v>
      </c>
    </row>
    <row r="20" customFormat="false" ht="16.4" hidden="false" customHeight="false" outlineLevel="0" collapsed="false">
      <c r="B20" s="10" t="s">
        <v>13</v>
      </c>
    </row>
    <row r="21" customFormat="false" ht="16.4" hidden="false" customHeight="false" outlineLevel="0" collapsed="false">
      <c r="B21" s="10" t="s">
        <v>14</v>
      </c>
    </row>
    <row r="24" customFormat="false" ht="15" hidden="false" customHeight="false" outlineLevel="0" collapsed="false">
      <c r="B24" s="11" t="s">
        <v>15</v>
      </c>
    </row>
  </sheetData>
  <mergeCells count="1">
    <mergeCell ref="B7:D7"/>
  </mergeCells>
  <hyperlinks>
    <hyperlink ref="B15" r:id="rId1" location="'Inputs'!A1" display="➔ Gehe zu: Inputs"/>
    <hyperlink ref="B16" r:id="rId2" location="'Historical%20Financials'!A1" display="➔ Gehe zu: Historical Financials"/>
    <hyperlink ref="B17" r:id="rId3" location="'Forecast'!A1" display="➔ Gehe zu: Forecast"/>
    <hyperlink ref="B18" r:id="rId4" location="'WACC'!A1" display="➔ Gehe zu: WACC"/>
    <hyperlink ref="B19" r:id="rId5" location="'DCF%20Valuation'!A1" display="➔ Gehe zu: DCF Valuation"/>
    <hyperlink ref="B20" r:id="rId6" location="'Sensitivity'!A1" display="➔ Gehe zu: Sensitivity"/>
    <hyperlink ref="B21" r:id="rId7" location="'Dashboard'!A1" display="➔ Gehe zu: Dashboard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6" activeCellId="0" sqref="C4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65"/>
    <col collapsed="false" customWidth="true" hidden="false" outlineLevel="0" max="8" min="3" style="1" width="16"/>
  </cols>
  <sheetData>
    <row r="2" customFormat="false" ht="22.05" hidden="false" customHeight="false" outlineLevel="0" collapsed="false">
      <c r="B2" s="2" t="s">
        <v>16</v>
      </c>
    </row>
    <row r="4" customFormat="false" ht="15" hidden="false" customHeight="false" outlineLevel="0" collapsed="false">
      <c r="B4" s="5" t="s">
        <v>17</v>
      </c>
      <c r="C4" s="5"/>
    </row>
    <row r="5" customFormat="false" ht="15" hidden="false" customHeight="false" outlineLevel="0" collapsed="false">
      <c r="B5" s="6" t="s">
        <v>18</v>
      </c>
      <c r="C5" s="12" t="str">
        <f aca="false">Start!C8</f>
        <v>Mustermann AG</v>
      </c>
    </row>
    <row r="6" customFormat="false" ht="15" hidden="false" customHeight="false" outlineLevel="0" collapsed="false">
      <c r="B6" s="6" t="s">
        <v>19</v>
      </c>
      <c r="C6" s="12" t="str">
        <f aca="false">Start!C9</f>
        <v>MXMMAG</v>
      </c>
    </row>
    <row r="7" customFormat="false" ht="15" hidden="false" customHeight="false" outlineLevel="0" collapsed="false">
      <c r="B7" s="6" t="s">
        <v>20</v>
      </c>
      <c r="C7" s="12" t="s">
        <v>21</v>
      </c>
    </row>
    <row r="8" customFormat="false" ht="15" hidden="false" customHeight="false" outlineLevel="0" collapsed="false">
      <c r="B8" s="6" t="s">
        <v>22</v>
      </c>
      <c r="C8" s="13" t="n">
        <v>50</v>
      </c>
    </row>
    <row r="9" customFormat="false" ht="15" hidden="false" customHeight="false" outlineLevel="0" collapsed="false">
      <c r="B9" s="6" t="s">
        <v>23</v>
      </c>
      <c r="C9" s="14" t="n">
        <v>65</v>
      </c>
    </row>
    <row r="10" customFormat="false" ht="15" hidden="false" customHeight="false" outlineLevel="0" collapsed="false">
      <c r="B10" s="6" t="s">
        <v>24</v>
      </c>
      <c r="C10" s="14" t="n">
        <v>450</v>
      </c>
    </row>
    <row r="12" customFormat="false" ht="15" hidden="false" customHeight="false" outlineLevel="0" collapsed="false">
      <c r="B12" s="9" t="s">
        <v>25</v>
      </c>
    </row>
    <row r="13" customFormat="false" ht="15" hidden="false" customHeight="false" outlineLevel="0" collapsed="false">
      <c r="B13" s="6" t="s">
        <v>26</v>
      </c>
      <c r="C13" s="15" t="s">
        <v>27</v>
      </c>
    </row>
    <row r="15" customFormat="false" ht="15" hidden="false" customHeight="false" outlineLevel="0" collapsed="false">
      <c r="B15" s="9" t="s">
        <v>28</v>
      </c>
    </row>
    <row r="16" customFormat="false" ht="15" hidden="false" customHeight="false" outlineLevel="0" collapsed="false">
      <c r="B16" s="16" t="s">
        <v>29</v>
      </c>
      <c r="C16" s="16" t="s">
        <v>30</v>
      </c>
      <c r="D16" s="16" t="s">
        <v>31</v>
      </c>
      <c r="E16" s="16" t="s">
        <v>32</v>
      </c>
      <c r="F16" s="16" t="s">
        <v>33</v>
      </c>
      <c r="G16" s="16" t="s">
        <v>34</v>
      </c>
      <c r="H16" s="16" t="s">
        <v>35</v>
      </c>
    </row>
    <row r="17" customFormat="false" ht="15" hidden="false" customHeight="false" outlineLevel="0" collapsed="false">
      <c r="B17" s="17" t="s">
        <v>36</v>
      </c>
      <c r="C17" s="17" t="s">
        <v>37</v>
      </c>
      <c r="D17" s="18" t="n">
        <v>0.02</v>
      </c>
      <c r="E17" s="18" t="n">
        <v>0.02</v>
      </c>
      <c r="F17" s="18" t="n">
        <v>0.015</v>
      </c>
      <c r="G17" s="18" t="n">
        <v>0.01</v>
      </c>
      <c r="H17" s="18" t="n">
        <v>0.01</v>
      </c>
    </row>
    <row r="18" customFormat="false" ht="15" hidden="false" customHeight="false" outlineLevel="0" collapsed="false">
      <c r="B18" s="17" t="s">
        <v>36</v>
      </c>
      <c r="C18" s="17" t="s">
        <v>27</v>
      </c>
      <c r="D18" s="18" t="n">
        <v>0.06</v>
      </c>
      <c r="E18" s="18" t="n">
        <v>0.055</v>
      </c>
      <c r="F18" s="18" t="n">
        <v>0.05</v>
      </c>
      <c r="G18" s="18" t="n">
        <v>0.045</v>
      </c>
      <c r="H18" s="18" t="n">
        <v>0.04</v>
      </c>
    </row>
    <row r="19" customFormat="false" ht="15" hidden="false" customHeight="false" outlineLevel="0" collapsed="false">
      <c r="B19" s="17" t="s">
        <v>36</v>
      </c>
      <c r="C19" s="17" t="s">
        <v>38</v>
      </c>
      <c r="D19" s="18" t="n">
        <v>0.1</v>
      </c>
      <c r="E19" s="18" t="n">
        <v>0.09</v>
      </c>
      <c r="F19" s="18" t="n">
        <v>0.08</v>
      </c>
      <c r="G19" s="18" t="n">
        <v>0.07</v>
      </c>
      <c r="H19" s="18" t="n">
        <v>0.06</v>
      </c>
    </row>
    <row r="20" customFormat="false" ht="15" hidden="false" customHeight="false" outlineLevel="0" collapsed="false">
      <c r="B20" s="17" t="s">
        <v>39</v>
      </c>
      <c r="C20" s="17" t="s">
        <v>37</v>
      </c>
      <c r="D20" s="18" t="n">
        <v>0.11</v>
      </c>
      <c r="E20" s="18" t="n">
        <v>0.11</v>
      </c>
      <c r="F20" s="18" t="n">
        <v>0.105</v>
      </c>
      <c r="G20" s="18" t="n">
        <v>0.1</v>
      </c>
      <c r="H20" s="18" t="n">
        <v>0.1</v>
      </c>
    </row>
    <row r="21" customFormat="false" ht="15" hidden="false" customHeight="false" outlineLevel="0" collapsed="false">
      <c r="B21" s="17" t="s">
        <v>39</v>
      </c>
      <c r="C21" s="17" t="s">
        <v>27</v>
      </c>
      <c r="D21" s="18" t="n">
        <v>0.15</v>
      </c>
      <c r="E21" s="18" t="n">
        <v>0.155</v>
      </c>
      <c r="F21" s="18" t="n">
        <v>0.16</v>
      </c>
      <c r="G21" s="18" t="n">
        <v>0.16</v>
      </c>
      <c r="H21" s="18" t="n">
        <v>0.16</v>
      </c>
    </row>
    <row r="22" customFormat="false" ht="15" hidden="false" customHeight="false" outlineLevel="0" collapsed="false">
      <c r="B22" s="17" t="s">
        <v>39</v>
      </c>
      <c r="C22" s="17" t="s">
        <v>38</v>
      </c>
      <c r="D22" s="18" t="n">
        <v>0.18</v>
      </c>
      <c r="E22" s="18" t="n">
        <v>0.185</v>
      </c>
      <c r="F22" s="18" t="n">
        <v>0.19</v>
      </c>
      <c r="G22" s="18" t="n">
        <v>0.195</v>
      </c>
      <c r="H22" s="18" t="n">
        <v>0.2</v>
      </c>
    </row>
    <row r="23" customFormat="false" ht="15" hidden="false" customHeight="false" outlineLevel="0" collapsed="false">
      <c r="B23" s="17" t="s">
        <v>40</v>
      </c>
      <c r="C23" s="17" t="s">
        <v>37</v>
      </c>
      <c r="D23" s="18" t="n">
        <v>0.015</v>
      </c>
      <c r="E23" s="19"/>
      <c r="F23" s="20"/>
      <c r="G23" s="20"/>
      <c r="H23" s="20"/>
    </row>
    <row r="24" customFormat="false" ht="15" hidden="false" customHeight="false" outlineLevel="0" collapsed="false">
      <c r="B24" s="17" t="s">
        <v>40</v>
      </c>
      <c r="C24" s="17" t="s">
        <v>27</v>
      </c>
      <c r="D24" s="18" t="n">
        <v>0.025</v>
      </c>
      <c r="E24" s="20"/>
      <c r="F24" s="20"/>
      <c r="G24" s="20"/>
      <c r="H24" s="20"/>
    </row>
    <row r="25" customFormat="false" ht="15" hidden="false" customHeight="false" outlineLevel="0" collapsed="false">
      <c r="B25" s="17" t="s">
        <v>40</v>
      </c>
      <c r="C25" s="17" t="s">
        <v>38</v>
      </c>
      <c r="D25" s="18" t="n">
        <v>0.035</v>
      </c>
      <c r="E25" s="20"/>
      <c r="F25" s="20"/>
      <c r="G25" s="20"/>
      <c r="H25" s="20"/>
    </row>
    <row r="28" customFormat="false" ht="15" hidden="false" customHeight="false" outlineLevel="0" collapsed="false">
      <c r="B28" s="9" t="s">
        <v>41</v>
      </c>
    </row>
    <row r="29" customFormat="false" ht="15" hidden="false" customHeight="false" outlineLevel="0" collapsed="false">
      <c r="B29" s="16" t="s">
        <v>42</v>
      </c>
      <c r="C29" s="16"/>
      <c r="D29" s="16" t="s">
        <v>31</v>
      </c>
      <c r="E29" s="16" t="s">
        <v>32</v>
      </c>
      <c r="F29" s="16" t="s">
        <v>33</v>
      </c>
      <c r="G29" s="16" t="s">
        <v>34</v>
      </c>
      <c r="H29" s="16" t="s">
        <v>35</v>
      </c>
    </row>
    <row r="30" customFormat="false" ht="15" hidden="false" customHeight="false" outlineLevel="0" collapsed="false">
      <c r="B30" s="21" t="s">
        <v>36</v>
      </c>
      <c r="C30" s="3"/>
      <c r="D30" s="22" t="n">
        <f aca="false">IF($C$13="Bear",D17,IF($C$13="Bull",D19,D18))</f>
        <v>0.06</v>
      </c>
      <c r="E30" s="22" t="n">
        <f aca="false">IF($C$13="Bear",E17,IF($C$13="Bull",E19,E18))</f>
        <v>0.055</v>
      </c>
      <c r="F30" s="22" t="n">
        <f aca="false">IF($C$13="Bear",F17,IF($C$13="Bull",F19,F18))</f>
        <v>0.05</v>
      </c>
      <c r="G30" s="22" t="n">
        <f aca="false">IF($C$13="Bear",G17,IF($C$13="Bull",G19,G18))</f>
        <v>0.045</v>
      </c>
      <c r="H30" s="22" t="n">
        <f aca="false">IF($C$13="Bear",H17,IF($C$13="Bull",H19,H18))</f>
        <v>0.04</v>
      </c>
    </row>
    <row r="31" customFormat="false" ht="15" hidden="false" customHeight="false" outlineLevel="0" collapsed="false">
      <c r="B31" s="21" t="s">
        <v>39</v>
      </c>
      <c r="C31" s="3"/>
      <c r="D31" s="22" t="n">
        <f aca="false">IF($C$13="Bear",D20,IF($C$13="Bull",D22,D21))</f>
        <v>0.15</v>
      </c>
      <c r="E31" s="22" t="n">
        <f aca="false">IF($C$13="Bear",E20,IF($C$13="Bull",E22,E21))</f>
        <v>0.155</v>
      </c>
      <c r="F31" s="22" t="n">
        <f aca="false">IF($C$13="Bear",F20,IF($C$13="Bull",F22,F21))</f>
        <v>0.16</v>
      </c>
      <c r="G31" s="22" t="n">
        <f aca="false">IF($C$13="Bear",G20,IF($C$13="Bull",G22,G21))</f>
        <v>0.16</v>
      </c>
      <c r="H31" s="22" t="n">
        <f aca="false">IF($C$13="Bear",H20,IF($C$13="Bull",H22,H21))</f>
        <v>0.16</v>
      </c>
    </row>
    <row r="32" customFormat="false" ht="15" hidden="false" customHeight="false" outlineLevel="0" collapsed="false">
      <c r="B32" s="21" t="s">
        <v>43</v>
      </c>
      <c r="C32" s="3"/>
      <c r="D32" s="22" t="n">
        <v>0.3</v>
      </c>
      <c r="E32" s="22" t="n">
        <v>0.3</v>
      </c>
      <c r="F32" s="22" t="n">
        <v>0.3</v>
      </c>
      <c r="G32" s="22" t="n">
        <v>0.3</v>
      </c>
      <c r="H32" s="22" t="n">
        <v>0.3</v>
      </c>
    </row>
    <row r="33" customFormat="false" ht="15" hidden="false" customHeight="false" outlineLevel="0" collapsed="false">
      <c r="B33" s="21" t="s">
        <v>44</v>
      </c>
      <c r="C33" s="3"/>
      <c r="D33" s="22" t="n">
        <v>0.04</v>
      </c>
      <c r="E33" s="22" t="n">
        <v>0.04</v>
      </c>
      <c r="F33" s="22" t="n">
        <v>0.04</v>
      </c>
      <c r="G33" s="22" t="n">
        <v>0.04</v>
      </c>
      <c r="H33" s="22" t="n">
        <v>0.04</v>
      </c>
    </row>
    <row r="34" customFormat="false" ht="15" hidden="false" customHeight="false" outlineLevel="0" collapsed="false">
      <c r="B34" s="21" t="s">
        <v>45</v>
      </c>
      <c r="C34" s="3"/>
      <c r="D34" s="22" t="n">
        <v>0.045</v>
      </c>
      <c r="E34" s="22" t="n">
        <v>0.045</v>
      </c>
      <c r="F34" s="22" t="n">
        <v>0.045</v>
      </c>
      <c r="G34" s="22" t="n">
        <v>0.045</v>
      </c>
      <c r="H34" s="22" t="n">
        <v>0.045</v>
      </c>
    </row>
    <row r="35" customFormat="false" ht="15" hidden="false" customHeight="false" outlineLevel="0" collapsed="false">
      <c r="B35" s="21" t="s">
        <v>46</v>
      </c>
      <c r="C35" s="3"/>
      <c r="D35" s="22" t="n">
        <v>0.01</v>
      </c>
      <c r="E35" s="22" t="n">
        <v>0.01</v>
      </c>
      <c r="F35" s="22" t="n">
        <v>0.01</v>
      </c>
      <c r="G35" s="22" t="n">
        <v>0.01</v>
      </c>
      <c r="H35" s="22" t="n">
        <v>0.01</v>
      </c>
    </row>
    <row r="38" customFormat="false" ht="15" hidden="false" customHeight="false" outlineLevel="0" collapsed="false">
      <c r="B38" s="9" t="s">
        <v>47</v>
      </c>
    </row>
    <row r="39" customFormat="false" ht="15" hidden="false" customHeight="false" outlineLevel="0" collapsed="false">
      <c r="B39" s="6" t="s">
        <v>48</v>
      </c>
      <c r="C39" s="22" t="n">
        <f aca="false">IF($C$13="Bear",D23,IF($C$13="Bull",D25,D24))</f>
        <v>0.025</v>
      </c>
    </row>
    <row r="40" customFormat="false" ht="15" hidden="false" customHeight="false" outlineLevel="0" collapsed="false">
      <c r="B40" s="6" t="s">
        <v>49</v>
      </c>
      <c r="C40" s="13" t="n">
        <v>11.5</v>
      </c>
    </row>
    <row r="41" customFormat="false" ht="15" hidden="false" customHeight="false" outlineLevel="0" collapsed="false">
      <c r="B41" s="6" t="s">
        <v>50</v>
      </c>
      <c r="C41" s="18" t="n">
        <v>0.035</v>
      </c>
    </row>
    <row r="42" customFormat="false" ht="15" hidden="false" customHeight="false" outlineLevel="0" collapsed="false">
      <c r="B42" s="6" t="s">
        <v>51</v>
      </c>
      <c r="C42" s="13" t="n">
        <v>1.12</v>
      </c>
    </row>
    <row r="43" customFormat="false" ht="15" hidden="false" customHeight="false" outlineLevel="0" collapsed="false">
      <c r="B43" s="6" t="s">
        <v>52</v>
      </c>
      <c r="C43" s="18" t="n">
        <v>0.055</v>
      </c>
    </row>
    <row r="44" customFormat="false" ht="15" hidden="false" customHeight="false" outlineLevel="0" collapsed="false">
      <c r="B44" s="6" t="s">
        <v>53</v>
      </c>
      <c r="C44" s="18" t="n">
        <v>0.048</v>
      </c>
    </row>
    <row r="45" customFormat="false" ht="15" hidden="false" customHeight="false" outlineLevel="0" collapsed="false">
      <c r="B45" s="6" t="s">
        <v>54</v>
      </c>
      <c r="C45" s="18" t="n">
        <v>0.25</v>
      </c>
    </row>
    <row r="46" customFormat="false" ht="15" hidden="false" customHeight="false" outlineLevel="0" collapsed="false">
      <c r="B46" s="6" t="s">
        <v>55</v>
      </c>
      <c r="C46" s="22" t="n">
        <f aca="false">1-C45</f>
        <v>0.75</v>
      </c>
    </row>
  </sheetData>
  <mergeCells count="1">
    <mergeCell ref="B4:C4"/>
  </mergeCells>
  <dataValidations count="1">
    <dataValidation allowBlank="true" errorStyle="stop" operator="between" showDropDown="false" showErrorMessage="false" showInputMessage="false" sqref="C13" type="list">
      <formula1>"Bear,Base,Bull"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44"/>
    <col collapsed="false" customWidth="true" hidden="false" outlineLevel="0" max="7" min="3" style="1" width="16"/>
  </cols>
  <sheetData>
    <row r="2" customFormat="false" ht="22.05" hidden="false" customHeight="false" outlineLevel="0" collapsed="false">
      <c r="B2" s="2" t="s">
        <v>56</v>
      </c>
    </row>
    <row r="4" customFormat="false" ht="15" hidden="false" customHeight="false" outlineLevel="0" collapsed="false">
      <c r="B4" s="16" t="s">
        <v>57</v>
      </c>
      <c r="C4" s="16" t="s">
        <v>58</v>
      </c>
      <c r="D4" s="16" t="s">
        <v>59</v>
      </c>
      <c r="E4" s="16" t="s">
        <v>60</v>
      </c>
      <c r="F4" s="16" t="s">
        <v>61</v>
      </c>
      <c r="G4" s="16" t="s">
        <v>62</v>
      </c>
    </row>
    <row r="5" customFormat="false" ht="15" hidden="false" customHeight="false" outlineLevel="0" collapsed="false">
      <c r="B5" s="4" t="s">
        <v>63</v>
      </c>
      <c r="C5" s="23" t="n">
        <v>780</v>
      </c>
      <c r="D5" s="23" t="n">
        <v>840</v>
      </c>
      <c r="E5" s="23" t="n">
        <v>910</v>
      </c>
      <c r="F5" s="23" t="n">
        <v>980</v>
      </c>
      <c r="G5" s="23" t="n">
        <v>1050</v>
      </c>
    </row>
    <row r="6" customFormat="false" ht="15" hidden="false" customHeight="false" outlineLevel="0" collapsed="false">
      <c r="B6" s="21" t="s">
        <v>64</v>
      </c>
      <c r="C6" s="24"/>
      <c r="D6" s="24" t="n">
        <f aca="false">(D5-C5)/C5</f>
        <v>0.0769230769230769</v>
      </c>
      <c r="E6" s="24" t="n">
        <f aca="false">(E5-D5)/D5</f>
        <v>0.0833333333333333</v>
      </c>
      <c r="F6" s="24" t="n">
        <f aca="false">(F5-E5)/E5</f>
        <v>0.0769230769230769</v>
      </c>
      <c r="G6" s="24" t="n">
        <f aca="false">(G5-F5)/F5</f>
        <v>0.0714285714285714</v>
      </c>
    </row>
    <row r="7" customFormat="false" ht="15" hidden="false" customHeight="false" outlineLevel="0" collapsed="false">
      <c r="B7" s="4" t="s">
        <v>65</v>
      </c>
      <c r="C7" s="23" t="n">
        <v>150</v>
      </c>
      <c r="D7" s="23" t="n">
        <v>165</v>
      </c>
      <c r="E7" s="23" t="n">
        <v>182</v>
      </c>
      <c r="F7" s="23" t="n">
        <v>201</v>
      </c>
      <c r="G7" s="23" t="n">
        <v>220</v>
      </c>
    </row>
    <row r="8" customFormat="false" ht="15" hidden="false" customHeight="false" outlineLevel="0" collapsed="false">
      <c r="B8" s="21" t="s">
        <v>66</v>
      </c>
      <c r="C8" s="24" t="n">
        <f aca="false">C7/C5</f>
        <v>0.192307692307692</v>
      </c>
      <c r="D8" s="24" t="n">
        <f aca="false">D7/D5</f>
        <v>0.196428571428571</v>
      </c>
      <c r="E8" s="24" t="n">
        <f aca="false">E7/E5</f>
        <v>0.2</v>
      </c>
      <c r="F8" s="24" t="n">
        <f aca="false">F7/F5</f>
        <v>0.205102040816327</v>
      </c>
      <c r="G8" s="24" t="n">
        <f aca="false">G7/G5</f>
        <v>0.20952380952381</v>
      </c>
    </row>
    <row r="9" customFormat="false" ht="15" hidden="false" customHeight="false" outlineLevel="0" collapsed="false">
      <c r="B9" s="4" t="s">
        <v>67</v>
      </c>
      <c r="C9" s="23" t="n">
        <v>115</v>
      </c>
      <c r="D9" s="23" t="n">
        <v>126</v>
      </c>
      <c r="E9" s="23" t="n">
        <v>140</v>
      </c>
      <c r="F9" s="23" t="n">
        <v>155</v>
      </c>
      <c r="G9" s="23" t="n">
        <v>170</v>
      </c>
    </row>
    <row r="10" customFormat="false" ht="15" hidden="false" customHeight="false" outlineLevel="0" collapsed="false">
      <c r="B10" s="21" t="s">
        <v>68</v>
      </c>
      <c r="C10" s="24" t="n">
        <f aca="false">C9/C5</f>
        <v>0.147435897435897</v>
      </c>
      <c r="D10" s="24" t="n">
        <f aca="false">D9/D5</f>
        <v>0.15</v>
      </c>
      <c r="E10" s="24" t="n">
        <f aca="false">E9/E5</f>
        <v>0.153846153846154</v>
      </c>
      <c r="F10" s="24" t="n">
        <f aca="false">F9/F5</f>
        <v>0.158163265306122</v>
      </c>
      <c r="G10" s="24" t="n">
        <f aca="false">G9/G5</f>
        <v>0.161904761904762</v>
      </c>
    </row>
    <row r="11" customFormat="false" ht="15" hidden="false" customHeight="false" outlineLevel="0" collapsed="false">
      <c r="B11" s="4" t="s">
        <v>69</v>
      </c>
      <c r="C11" s="23" t="n">
        <v>75</v>
      </c>
      <c r="D11" s="23" t="n">
        <v>83</v>
      </c>
      <c r="E11" s="23" t="n">
        <v>92</v>
      </c>
      <c r="F11" s="23" t="n">
        <v>102</v>
      </c>
      <c r="G11" s="23" t="n">
        <v>112</v>
      </c>
    </row>
    <row r="13" customFormat="false" ht="15" hidden="false" customHeight="false" outlineLevel="0" collapsed="false">
      <c r="B13" s="5" t="s">
        <v>70</v>
      </c>
      <c r="C13" s="5"/>
      <c r="D13" s="5"/>
      <c r="E13" s="5"/>
      <c r="F13" s="5"/>
      <c r="G13" s="5"/>
    </row>
    <row r="14" customFormat="false" ht="15" hidden="false" customHeight="false" outlineLevel="0" collapsed="false">
      <c r="B14" s="4" t="s">
        <v>71</v>
      </c>
      <c r="C14" s="23" t="n">
        <v>60</v>
      </c>
      <c r="D14" s="23" t="n">
        <v>72</v>
      </c>
      <c r="E14" s="23" t="n">
        <v>80</v>
      </c>
      <c r="F14" s="23" t="n">
        <v>95</v>
      </c>
      <c r="G14" s="23" t="n">
        <v>110</v>
      </c>
    </row>
    <row r="15" customFormat="false" ht="15" hidden="false" customHeight="false" outlineLevel="0" collapsed="false">
      <c r="B15" s="4" t="s">
        <v>72</v>
      </c>
      <c r="C15" s="23" t="n">
        <v>550</v>
      </c>
      <c r="D15" s="23" t="n">
        <v>540</v>
      </c>
      <c r="E15" s="23" t="n">
        <v>550</v>
      </c>
      <c r="F15" s="23" t="n">
        <v>540</v>
      </c>
      <c r="G15" s="23" t="n">
        <v>560</v>
      </c>
    </row>
    <row r="16" customFormat="false" ht="15" hidden="false" customHeight="false" outlineLevel="0" collapsed="false">
      <c r="B16" s="4" t="s">
        <v>73</v>
      </c>
      <c r="C16" s="23" t="n">
        <v>78</v>
      </c>
      <c r="D16" s="23" t="n">
        <v>84</v>
      </c>
      <c r="E16" s="23" t="n">
        <v>90</v>
      </c>
      <c r="F16" s="23" t="n">
        <v>97</v>
      </c>
      <c r="G16" s="23" t="n">
        <v>104</v>
      </c>
    </row>
    <row r="17" customFormat="false" ht="15" hidden="false" customHeight="false" outlineLevel="0" collapsed="false">
      <c r="B17" s="4" t="s">
        <v>74</v>
      </c>
      <c r="C17" s="23" t="n">
        <v>410</v>
      </c>
      <c r="D17" s="23" t="n">
        <v>430</v>
      </c>
      <c r="E17" s="23" t="n">
        <v>455</v>
      </c>
      <c r="F17" s="23" t="n">
        <v>480</v>
      </c>
      <c r="G17" s="23" t="n">
        <v>500</v>
      </c>
    </row>
    <row r="19" customFormat="false" ht="15" hidden="false" customHeight="false" outlineLevel="0" collapsed="false">
      <c r="B19" s="5" t="s">
        <v>75</v>
      </c>
      <c r="C19" s="5"/>
      <c r="D19" s="5"/>
      <c r="E19" s="5"/>
      <c r="F19" s="5"/>
      <c r="G19" s="5"/>
    </row>
    <row r="20" customFormat="false" ht="15" hidden="false" customHeight="false" outlineLevel="0" collapsed="false">
      <c r="B20" s="4" t="s">
        <v>76</v>
      </c>
      <c r="C20" s="23" t="n">
        <v>35</v>
      </c>
      <c r="D20" s="23" t="n">
        <v>39</v>
      </c>
      <c r="E20" s="23" t="n">
        <v>42</v>
      </c>
      <c r="F20" s="23" t="n">
        <v>46</v>
      </c>
      <c r="G20" s="23" t="n">
        <v>50</v>
      </c>
    </row>
    <row r="21" customFormat="false" ht="15" hidden="false" customHeight="false" outlineLevel="0" collapsed="false">
      <c r="B21" s="4" t="s">
        <v>77</v>
      </c>
      <c r="C21" s="23" t="n">
        <v>42</v>
      </c>
      <c r="D21" s="23" t="n">
        <v>45</v>
      </c>
      <c r="E21" s="23" t="n">
        <v>50</v>
      </c>
      <c r="F21" s="23" t="n">
        <v>52</v>
      </c>
      <c r="G21" s="23" t="n">
        <v>55</v>
      </c>
    </row>
    <row r="22" customFormat="false" ht="15" hidden="false" customHeight="false" outlineLevel="0" collapsed="false">
      <c r="B22" s="4" t="s">
        <v>78</v>
      </c>
      <c r="C22" s="25"/>
      <c r="D22" s="25" t="n">
        <f aca="false">D14-C14</f>
        <v>12</v>
      </c>
      <c r="E22" s="25" t="n">
        <f aca="false">E14-D14</f>
        <v>8</v>
      </c>
      <c r="F22" s="25" t="n">
        <f aca="false">F14-E14</f>
        <v>15</v>
      </c>
      <c r="G22" s="25" t="n">
        <f aca="false">G14-F14</f>
        <v>15</v>
      </c>
    </row>
  </sheetData>
  <mergeCells count="2">
    <mergeCell ref="B13:G13"/>
    <mergeCell ref="B19:G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5" activeCellId="0" sqref="G1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50"/>
    <col collapsed="false" customWidth="true" hidden="false" outlineLevel="0" max="7" min="3" style="1" width="16"/>
  </cols>
  <sheetData>
    <row r="2" customFormat="false" ht="22.05" hidden="false" customHeight="false" outlineLevel="0" collapsed="false">
      <c r="B2" s="2" t="s">
        <v>79</v>
      </c>
    </row>
    <row r="4" customFormat="false" ht="15" hidden="false" customHeight="false" outlineLevel="0" collapsed="false">
      <c r="B4" s="16" t="s">
        <v>80</v>
      </c>
      <c r="C4" s="16" t="s">
        <v>81</v>
      </c>
      <c r="D4" s="16" t="s">
        <v>82</v>
      </c>
      <c r="E4" s="16" t="s">
        <v>83</v>
      </c>
      <c r="F4" s="16" t="s">
        <v>84</v>
      </c>
      <c r="G4" s="16" t="s">
        <v>85</v>
      </c>
    </row>
    <row r="5" customFormat="false" ht="15" hidden="false" customHeight="false" outlineLevel="0" collapsed="false">
      <c r="B5" s="4" t="s">
        <v>63</v>
      </c>
      <c r="C5" s="25" t="n">
        <f aca="false">'Historical Financials'!G5*(1+Inputs!D30)</f>
        <v>1113</v>
      </c>
      <c r="D5" s="25" t="n">
        <f aca="false">C5*(1+Inputs!E30)</f>
        <v>1174.215</v>
      </c>
      <c r="E5" s="25" t="n">
        <f aca="false">D5*(1+Inputs!F30)</f>
        <v>1232.92575</v>
      </c>
      <c r="F5" s="25" t="n">
        <f aca="false">E5*(1+Inputs!G30)</f>
        <v>1288.40740875</v>
      </c>
      <c r="G5" s="25" t="n">
        <f aca="false">F5*(1+Inputs!H30)</f>
        <v>1339.9437051</v>
      </c>
    </row>
    <row r="6" customFormat="false" ht="15" hidden="false" customHeight="false" outlineLevel="0" collapsed="false">
      <c r="B6" s="4" t="s">
        <v>86</v>
      </c>
      <c r="C6" s="22" t="n">
        <f aca="false">Inputs!D30</f>
        <v>0.06</v>
      </c>
      <c r="D6" s="22" t="n">
        <f aca="false">Inputs!E30</f>
        <v>0.055</v>
      </c>
      <c r="E6" s="22" t="n">
        <f aca="false">Inputs!F30</f>
        <v>0.05</v>
      </c>
      <c r="F6" s="22" t="n">
        <f aca="false">Inputs!G30</f>
        <v>0.045</v>
      </c>
      <c r="G6" s="22" t="n">
        <f aca="false">Inputs!H30</f>
        <v>0.04</v>
      </c>
    </row>
    <row r="7" customFormat="false" ht="15" hidden="false" customHeight="false" outlineLevel="0" collapsed="false">
      <c r="B7" s="4" t="s">
        <v>67</v>
      </c>
      <c r="C7" s="25" t="n">
        <f aca="false">C5*Inputs!D31</f>
        <v>166.95</v>
      </c>
      <c r="D7" s="25" t="n">
        <f aca="false">D5*Inputs!E31</f>
        <v>182.003325</v>
      </c>
      <c r="E7" s="25" t="n">
        <f aca="false">E5*Inputs!F31</f>
        <v>197.26812</v>
      </c>
      <c r="F7" s="25" t="n">
        <f aca="false">F5*Inputs!G31</f>
        <v>206.1451854</v>
      </c>
      <c r="G7" s="25" t="n">
        <f aca="false">G5*Inputs!H31</f>
        <v>214.390992816</v>
      </c>
    </row>
    <row r="8" customFormat="false" ht="15" hidden="false" customHeight="false" outlineLevel="0" collapsed="false">
      <c r="B8" s="21" t="s">
        <v>68</v>
      </c>
      <c r="C8" s="22" t="n">
        <f aca="false">Inputs!D31</f>
        <v>0.15</v>
      </c>
      <c r="D8" s="22" t="n">
        <f aca="false">Inputs!E31</f>
        <v>0.155</v>
      </c>
      <c r="E8" s="22" t="n">
        <f aca="false">Inputs!F31</f>
        <v>0.16</v>
      </c>
      <c r="F8" s="22" t="n">
        <f aca="false">Inputs!G31</f>
        <v>0.16</v>
      </c>
      <c r="G8" s="22" t="n">
        <f aca="false">Inputs!H31</f>
        <v>0.16</v>
      </c>
    </row>
    <row r="9" customFormat="false" ht="15" hidden="false" customHeight="false" outlineLevel="0" collapsed="false">
      <c r="B9" s="4" t="s">
        <v>87</v>
      </c>
      <c r="C9" s="22" t="n">
        <f aca="false">Inputs!D32</f>
        <v>0.3</v>
      </c>
      <c r="D9" s="22" t="n">
        <f aca="false">Inputs!E32</f>
        <v>0.3</v>
      </c>
      <c r="E9" s="22" t="n">
        <f aca="false">Inputs!F32</f>
        <v>0.3</v>
      </c>
      <c r="F9" s="22" t="n">
        <f aca="false">Inputs!G32</f>
        <v>0.3</v>
      </c>
      <c r="G9" s="22" t="n">
        <f aca="false">Inputs!H32</f>
        <v>0.3</v>
      </c>
    </row>
    <row r="10" customFormat="false" ht="15" hidden="false" customHeight="false" outlineLevel="0" collapsed="false">
      <c r="B10" s="4" t="s">
        <v>88</v>
      </c>
      <c r="C10" s="25" t="n">
        <f aca="false">C7*C9</f>
        <v>50.085</v>
      </c>
      <c r="D10" s="25" t="n">
        <f aca="false">D7*D9</f>
        <v>54.6009975</v>
      </c>
      <c r="E10" s="25" t="n">
        <f aca="false">E7*E9</f>
        <v>59.180436</v>
      </c>
      <c r="F10" s="25" t="n">
        <f aca="false">F7*F9</f>
        <v>61.84355562</v>
      </c>
      <c r="G10" s="25" t="n">
        <f aca="false">G7*G9</f>
        <v>64.3172978448</v>
      </c>
    </row>
    <row r="11" customFormat="false" ht="15" hidden="false" customHeight="false" outlineLevel="0" collapsed="false">
      <c r="B11" s="4" t="s">
        <v>89</v>
      </c>
      <c r="C11" s="25" t="n">
        <f aca="false">C7-C10</f>
        <v>116.865</v>
      </c>
      <c r="D11" s="25" t="n">
        <f aca="false">D7-D10</f>
        <v>127.4023275</v>
      </c>
      <c r="E11" s="25" t="n">
        <f aca="false">E7-E10</f>
        <v>138.087684</v>
      </c>
      <c r="F11" s="25" t="n">
        <f aca="false">F7-F10</f>
        <v>144.30162978</v>
      </c>
      <c r="G11" s="25" t="n">
        <f aca="false">G7-G10</f>
        <v>150.0736949712</v>
      </c>
    </row>
    <row r="12" customFormat="false" ht="15" hidden="false" customHeight="false" outlineLevel="0" collapsed="false">
      <c r="B12" s="4" t="s">
        <v>90</v>
      </c>
      <c r="C12" s="25" t="n">
        <f aca="false">C5*Inputs!D33</f>
        <v>44.52</v>
      </c>
      <c r="D12" s="25" t="n">
        <f aca="false">D5*Inputs!E33</f>
        <v>46.9686</v>
      </c>
      <c r="E12" s="25" t="n">
        <f aca="false">E5*Inputs!F33</f>
        <v>49.31703</v>
      </c>
      <c r="F12" s="25" t="n">
        <f aca="false">F5*Inputs!G33</f>
        <v>51.53629635</v>
      </c>
      <c r="G12" s="25" t="n">
        <f aca="false">G5*Inputs!H33</f>
        <v>53.597748204</v>
      </c>
    </row>
    <row r="13" customFormat="false" ht="15" hidden="false" customHeight="false" outlineLevel="0" collapsed="false">
      <c r="B13" s="4" t="s">
        <v>91</v>
      </c>
      <c r="C13" s="25" t="n">
        <f aca="false">C5*Inputs!D34</f>
        <v>50.085</v>
      </c>
      <c r="D13" s="25" t="n">
        <f aca="false">D5*Inputs!E34</f>
        <v>52.839675</v>
      </c>
      <c r="E13" s="25" t="n">
        <f aca="false">E5*Inputs!F34</f>
        <v>55.48165875</v>
      </c>
      <c r="F13" s="25" t="n">
        <f aca="false">F5*Inputs!G34</f>
        <v>57.97833339375</v>
      </c>
      <c r="G13" s="25" t="n">
        <f aca="false">G5*Inputs!H34</f>
        <v>60.2974667295</v>
      </c>
    </row>
    <row r="14" customFormat="false" ht="15" hidden="false" customHeight="false" outlineLevel="0" collapsed="false">
      <c r="B14" s="4" t="s">
        <v>92</v>
      </c>
      <c r="C14" s="25" t="n">
        <f aca="false">C5*Inputs!D35</f>
        <v>11.13</v>
      </c>
      <c r="D14" s="25" t="n">
        <f aca="false">D5*Inputs!E35</f>
        <v>11.74215</v>
      </c>
      <c r="E14" s="25" t="n">
        <f aca="false">E5*Inputs!F35</f>
        <v>12.3292575</v>
      </c>
      <c r="F14" s="25" t="n">
        <f aca="false">F5*Inputs!G35</f>
        <v>12.8840740875</v>
      </c>
      <c r="G14" s="25" t="n">
        <f aca="false">G5*Inputs!H35</f>
        <v>13.399437051</v>
      </c>
    </row>
    <row r="15" customFormat="false" ht="15" hidden="false" customHeight="false" outlineLevel="0" collapsed="false">
      <c r="B15" s="21" t="s">
        <v>93</v>
      </c>
      <c r="C15" s="26" t="n">
        <f aca="false">C11+C12-C13-C14</f>
        <v>100.17</v>
      </c>
      <c r="D15" s="26" t="n">
        <f aca="false">D11+D12-D13-D14</f>
        <v>109.7891025</v>
      </c>
      <c r="E15" s="26" t="n">
        <f aca="false">E11+E12-E13-E14</f>
        <v>119.59379775</v>
      </c>
      <c r="F15" s="26" t="n">
        <f aca="false">F11+F12-F13-F14</f>
        <v>124.97551864875</v>
      </c>
      <c r="G15" s="26" t="n">
        <f aca="false">G11+G12-G13-G14</f>
        <v>129.9745393947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9" activeCellId="0" sqref="C19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117"/>
    <col collapsed="false" customWidth="true" hidden="false" outlineLevel="0" max="3" min="3" style="1" width="16"/>
    <col collapsed="false" customWidth="true" hidden="false" outlineLevel="0" max="4" min="4" style="1" width="14"/>
  </cols>
  <sheetData>
    <row r="2" customFormat="false" ht="22.05" hidden="false" customHeight="false" outlineLevel="0" collapsed="false">
      <c r="B2" s="2" t="s">
        <v>94</v>
      </c>
    </row>
    <row r="4" customFormat="false" ht="15" hidden="false" customHeight="false" outlineLevel="0" collapsed="false">
      <c r="B4" s="5" t="s">
        <v>95</v>
      </c>
      <c r="C4" s="5"/>
      <c r="D4" s="5"/>
    </row>
    <row r="5" customFormat="false" ht="15" hidden="false" customHeight="false" outlineLevel="0" collapsed="false">
      <c r="B5" s="17" t="s">
        <v>50</v>
      </c>
      <c r="C5" s="22" t="n">
        <f aca="false">Inputs!C41</f>
        <v>0.035</v>
      </c>
    </row>
    <row r="6" customFormat="false" ht="15" hidden="false" customHeight="false" outlineLevel="0" collapsed="false">
      <c r="B6" s="17" t="s">
        <v>51</v>
      </c>
      <c r="C6" s="27" t="n">
        <f aca="false">Inputs!C42</f>
        <v>1.12</v>
      </c>
    </row>
    <row r="7" customFormat="false" ht="15" hidden="false" customHeight="false" outlineLevel="0" collapsed="false">
      <c r="B7" s="17" t="s">
        <v>52</v>
      </c>
      <c r="C7" s="22" t="n">
        <f aca="false">Inputs!C43</f>
        <v>0.055</v>
      </c>
    </row>
    <row r="8" customFormat="false" ht="15" hidden="false" customHeight="false" outlineLevel="0" collapsed="false">
      <c r="B8" s="6" t="s">
        <v>96</v>
      </c>
      <c r="C8" s="22" t="n">
        <f aca="false">C5+C6*C7</f>
        <v>0.0966</v>
      </c>
    </row>
    <row r="11" customFormat="false" ht="15" hidden="false" customHeight="false" outlineLevel="0" collapsed="false">
      <c r="B11" s="5" t="s">
        <v>97</v>
      </c>
      <c r="C11" s="5"/>
      <c r="D11" s="5"/>
    </row>
    <row r="12" customFormat="false" ht="15" hidden="false" customHeight="false" outlineLevel="0" collapsed="false">
      <c r="B12" s="17" t="s">
        <v>98</v>
      </c>
      <c r="C12" s="22" t="n">
        <f aca="false">Inputs!C44</f>
        <v>0.048</v>
      </c>
    </row>
    <row r="13" customFormat="false" ht="15" hidden="false" customHeight="false" outlineLevel="0" collapsed="false">
      <c r="B13" s="17" t="s">
        <v>99</v>
      </c>
      <c r="C13" s="22" t="n">
        <f aca="false">Inputs!D32</f>
        <v>0.3</v>
      </c>
    </row>
    <row r="14" customFormat="false" ht="15" hidden="false" customHeight="false" outlineLevel="0" collapsed="false">
      <c r="B14" s="6" t="s">
        <v>100</v>
      </c>
      <c r="C14" s="22" t="n">
        <f aca="false">C12*(1-C13)</f>
        <v>0.0336</v>
      </c>
    </row>
    <row r="17" customFormat="false" ht="15" hidden="false" customHeight="false" outlineLevel="0" collapsed="false">
      <c r="B17" s="5" t="s">
        <v>101</v>
      </c>
      <c r="C17" s="5"/>
      <c r="D17" s="5"/>
    </row>
    <row r="18" customFormat="false" ht="15" hidden="false" customHeight="false" outlineLevel="0" collapsed="false">
      <c r="B18" s="17" t="s">
        <v>102</v>
      </c>
      <c r="C18" s="22" t="n">
        <f aca="false">Inputs!C45</f>
        <v>0.25</v>
      </c>
    </row>
    <row r="19" customFormat="false" ht="15" hidden="false" customHeight="false" outlineLevel="0" collapsed="false">
      <c r="B19" s="17" t="s">
        <v>103</v>
      </c>
      <c r="C19" s="22" t="n">
        <f aca="false">Inputs!C46</f>
        <v>0.75</v>
      </c>
    </row>
    <row r="23" customFormat="false" ht="15" hidden="false" customHeight="false" outlineLevel="0" collapsed="false">
      <c r="B23" s="5" t="s">
        <v>104</v>
      </c>
      <c r="C23" s="5"/>
      <c r="D23" s="5"/>
    </row>
    <row r="24" customFormat="false" ht="15" hidden="false" customHeight="false" outlineLevel="0" collapsed="false">
      <c r="B24" s="6" t="s">
        <v>105</v>
      </c>
      <c r="C24" s="28" t="n">
        <f aca="false">(C8*C19)+(C14*C18)</f>
        <v>0.08085</v>
      </c>
    </row>
    <row r="26" customFormat="false" ht="15" hidden="false" customHeight="false" outlineLevel="0" collapsed="false">
      <c r="B26" s="3"/>
    </row>
  </sheetData>
  <mergeCells count="4">
    <mergeCell ref="B4:D4"/>
    <mergeCell ref="B11:D11"/>
    <mergeCell ref="B17:D17"/>
    <mergeCell ref="B23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64"/>
    <col collapsed="false" customWidth="true" hidden="false" outlineLevel="0" max="4" min="3" style="1" width="16"/>
    <col collapsed="false" customWidth="true" hidden="false" outlineLevel="0" max="5" min="5" style="1" width="25"/>
    <col collapsed="false" customWidth="true" hidden="false" outlineLevel="0" max="6" min="6" style="1" width="16"/>
    <col collapsed="false" customWidth="true" hidden="false" outlineLevel="0" max="7" min="7" style="1" width="26"/>
    <col collapsed="false" customWidth="true" hidden="false" outlineLevel="0" max="8" min="8" style="1" width="14"/>
  </cols>
  <sheetData>
    <row r="2" customFormat="false" ht="22.05" hidden="false" customHeight="false" outlineLevel="0" collapsed="false">
      <c r="B2" s="2" t="s">
        <v>106</v>
      </c>
    </row>
    <row r="4" customFormat="false" ht="15" hidden="false" customHeight="false" outlineLevel="0" collapsed="false">
      <c r="B4" s="9" t="s">
        <v>107</v>
      </c>
    </row>
    <row r="5" customFormat="false" ht="15" hidden="false" customHeight="false" outlineLevel="0" collapsed="false">
      <c r="B5" s="16" t="s">
        <v>108</v>
      </c>
      <c r="C5" s="16" t="s">
        <v>81</v>
      </c>
      <c r="D5" s="16" t="s">
        <v>82</v>
      </c>
      <c r="E5" s="16" t="s">
        <v>83</v>
      </c>
      <c r="F5" s="16" t="s">
        <v>84</v>
      </c>
      <c r="G5" s="16" t="s">
        <v>85</v>
      </c>
    </row>
    <row r="6" customFormat="false" ht="15" hidden="false" customHeight="false" outlineLevel="0" collapsed="false">
      <c r="B6" s="21" t="s">
        <v>93</v>
      </c>
      <c r="C6" s="25" t="n">
        <f aca="false">Forecast!C15</f>
        <v>100.17</v>
      </c>
      <c r="D6" s="25" t="n">
        <f aca="false">Forecast!D15</f>
        <v>109.7891025</v>
      </c>
      <c r="E6" s="25" t="n">
        <f aca="false">Forecast!E15</f>
        <v>119.59379775</v>
      </c>
      <c r="F6" s="25" t="n">
        <f aca="false">Forecast!F15</f>
        <v>124.97551864875</v>
      </c>
      <c r="G6" s="25" t="n">
        <f aca="false">Forecast!G15</f>
        <v>129.9745393947</v>
      </c>
    </row>
    <row r="7" customFormat="false" ht="15" hidden="false" customHeight="false" outlineLevel="0" collapsed="false">
      <c r="B7" s="4" t="s">
        <v>109</v>
      </c>
      <c r="C7" s="29" t="n">
        <v>1</v>
      </c>
      <c r="D7" s="29" t="n">
        <v>2</v>
      </c>
      <c r="E7" s="29" t="n">
        <v>3</v>
      </c>
      <c r="F7" s="29" t="n">
        <v>4</v>
      </c>
      <c r="G7" s="29" t="n">
        <v>5</v>
      </c>
    </row>
    <row r="8" customFormat="false" ht="15" hidden="false" customHeight="false" outlineLevel="0" collapsed="false">
      <c r="B8" s="4" t="s">
        <v>110</v>
      </c>
      <c r="C8" s="30" t="n">
        <f aca="false">1/((1+WACC!$C$24)^C7)</f>
        <v>0.925197761021418</v>
      </c>
      <c r="D8" s="30" t="n">
        <f aca="false">1/((1+WACC!$C$24)^D7)</f>
        <v>0.855990896999045</v>
      </c>
      <c r="E8" s="30" t="n">
        <f aca="false">1/((1+WACC!$C$24)^E7)</f>
        <v>0.791960861358232</v>
      </c>
      <c r="F8" s="30" t="n">
        <f aca="false">1/((1+WACC!$C$24)^F7)</f>
        <v>0.73272041574523</v>
      </c>
      <c r="G8" s="30" t="n">
        <f aca="false">1/((1+WACC!$C$24)^G7)</f>
        <v>0.67791128810217</v>
      </c>
    </row>
    <row r="9" customFormat="false" ht="15" hidden="false" customHeight="false" outlineLevel="0" collapsed="false">
      <c r="B9" s="21" t="s">
        <v>111</v>
      </c>
      <c r="C9" s="31" t="n">
        <f aca="false">C6*C8</f>
        <v>92.6770597215155</v>
      </c>
      <c r="D9" s="31" t="n">
        <f aca="false">D6*D8</f>
        <v>93.9784723296951</v>
      </c>
      <c r="E9" s="31" t="n">
        <f aca="false">E6*E8</f>
        <v>94.7136070791922</v>
      </c>
      <c r="F9" s="31" t="n">
        <f aca="false">F6*F8</f>
        <v>91.5721139822879</v>
      </c>
      <c r="G9" s="31" t="n">
        <f aca="false">G6*G8</f>
        <v>88.1112074215473</v>
      </c>
    </row>
    <row r="12" customFormat="false" ht="15" hidden="false" customHeight="false" outlineLevel="0" collapsed="false">
      <c r="B12" s="9" t="s">
        <v>112</v>
      </c>
    </row>
    <row r="13" customFormat="false" ht="15" hidden="false" customHeight="false" outlineLevel="0" collapsed="false">
      <c r="B13" s="17" t="s">
        <v>113</v>
      </c>
      <c r="C13" s="22" t="n">
        <f aca="false">Inputs!C39</f>
        <v>0.025</v>
      </c>
    </row>
    <row r="14" customFormat="false" ht="15" hidden="false" customHeight="false" outlineLevel="0" collapsed="false">
      <c r="B14" s="17" t="s">
        <v>114</v>
      </c>
      <c r="C14" s="25" t="n">
        <f aca="false">G6*(1+C13)/(WACC!C24-C13)</f>
        <v>2385.38769703791</v>
      </c>
    </row>
    <row r="15" customFormat="false" ht="15" hidden="false" customHeight="false" outlineLevel="0" collapsed="false">
      <c r="B15" s="17" t="s">
        <v>115</v>
      </c>
      <c r="C15" s="30" t="n">
        <f aca="false">G8</f>
        <v>0.67791128810217</v>
      </c>
    </row>
    <row r="16" customFormat="false" ht="15" hidden="false" customHeight="false" outlineLevel="0" collapsed="false">
      <c r="B16" s="17" t="s">
        <v>116</v>
      </c>
      <c r="C16" s="31" t="n">
        <f aca="false">C14*C15</f>
        <v>1617.08124632204</v>
      </c>
    </row>
    <row r="19" customFormat="false" ht="15" hidden="false" customHeight="false" outlineLevel="0" collapsed="false">
      <c r="B19" s="9" t="s">
        <v>117</v>
      </c>
    </row>
    <row r="20" customFormat="false" ht="15" hidden="false" customHeight="false" outlineLevel="0" collapsed="false">
      <c r="B20" s="17" t="s">
        <v>118</v>
      </c>
      <c r="C20" s="32" t="n">
        <f aca="false">SUM(C9:G9)</f>
        <v>461.052460534238</v>
      </c>
      <c r="E20" s="33" t="s">
        <v>119</v>
      </c>
      <c r="F20" s="34"/>
      <c r="G20" s="33" t="s">
        <v>120</v>
      </c>
      <c r="H20" s="34"/>
    </row>
    <row r="21" customFormat="false" ht="15" hidden="false" customHeight="false" outlineLevel="0" collapsed="false">
      <c r="B21" s="17" t="s">
        <v>116</v>
      </c>
      <c r="C21" s="32" t="n">
        <f aca="false">C16</f>
        <v>1617.08124632204</v>
      </c>
      <c r="E21" s="35" t="n">
        <f aca="false">C22</f>
        <v>2078.13370685628</v>
      </c>
      <c r="F21" s="34"/>
      <c r="G21" s="35" t="n">
        <f aca="false">C26</f>
        <v>32.5626741371256</v>
      </c>
      <c r="H21" s="34"/>
    </row>
    <row r="22" customFormat="false" ht="15" hidden="false" customHeight="false" outlineLevel="0" collapsed="false">
      <c r="B22" s="6" t="s">
        <v>121</v>
      </c>
      <c r="C22" s="32" t="n">
        <f aca="false">C20+C21</f>
        <v>2078.13370685628</v>
      </c>
    </row>
    <row r="23" customFormat="false" ht="15" hidden="false" customHeight="false" outlineLevel="0" collapsed="false">
      <c r="B23" s="17" t="s">
        <v>122</v>
      </c>
      <c r="C23" s="32" t="n">
        <f aca="false">Inputs!C10</f>
        <v>450</v>
      </c>
      <c r="E23" s="33" t="s">
        <v>123</v>
      </c>
      <c r="F23" s="34"/>
      <c r="G23" s="33" t="s">
        <v>124</v>
      </c>
      <c r="H23" s="34"/>
    </row>
    <row r="24" customFormat="false" ht="22.05" hidden="false" customHeight="false" outlineLevel="0" collapsed="false">
      <c r="B24" s="6" t="s">
        <v>125</v>
      </c>
      <c r="C24" s="32" t="n">
        <f aca="false">C22-C23</f>
        <v>1628.13370685628</v>
      </c>
      <c r="E24" s="35" t="n">
        <f aca="false">C24</f>
        <v>1628.13370685628</v>
      </c>
      <c r="F24" s="34"/>
      <c r="G24" s="36" t="n">
        <f aca="false">C28</f>
        <v>-0.499035782505761</v>
      </c>
      <c r="H24" s="34"/>
    </row>
    <row r="25" customFormat="false" ht="15" hidden="false" customHeight="false" outlineLevel="0" collapsed="false">
      <c r="B25" s="17" t="s">
        <v>126</v>
      </c>
      <c r="C25" s="37" t="n">
        <f aca="false">Inputs!C8</f>
        <v>50</v>
      </c>
    </row>
    <row r="26" customFormat="false" ht="15" hidden="false" customHeight="false" outlineLevel="0" collapsed="false">
      <c r="B26" s="6" t="s">
        <v>127</v>
      </c>
      <c r="C26" s="38" t="n">
        <f aca="false">C24/C25</f>
        <v>32.5626741371256</v>
      </c>
    </row>
    <row r="27" customFormat="false" ht="15" hidden="false" customHeight="false" outlineLevel="0" collapsed="false">
      <c r="B27" s="17" t="s">
        <v>128</v>
      </c>
      <c r="C27" s="32" t="n">
        <f aca="false">Inputs!C9</f>
        <v>65</v>
      </c>
    </row>
    <row r="28" customFormat="false" ht="15" hidden="false" customHeight="false" outlineLevel="0" collapsed="false">
      <c r="B28" s="6" t="s">
        <v>129</v>
      </c>
      <c r="C28" s="28" t="n">
        <f aca="false">C26/C27-1</f>
        <v>-0.499035782505761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78"/>
    <col collapsed="false" customWidth="true" hidden="false" outlineLevel="0" max="3" min="3" style="1" width="14"/>
    <col collapsed="false" customWidth="true" hidden="false" outlineLevel="0" max="8" min="4" style="1" width="16"/>
  </cols>
  <sheetData>
    <row r="2" customFormat="false" ht="22.05" hidden="false" customHeight="false" outlineLevel="0" collapsed="false">
      <c r="B2" s="2" t="s">
        <v>130</v>
      </c>
    </row>
    <row r="3" customFormat="false" ht="15" hidden="false" customHeight="false" outlineLevel="0" collapsed="false">
      <c r="B3" s="3" t="s">
        <v>131</v>
      </c>
    </row>
    <row r="4" customFormat="false" ht="15" hidden="false" customHeight="false" outlineLevel="0" collapsed="false">
      <c r="B4" s="39" t="s">
        <v>132</v>
      </c>
    </row>
    <row r="5" customFormat="false" ht="15" hidden="false" customHeight="false" outlineLevel="0" collapsed="false">
      <c r="C5" s="40" t="s">
        <v>133</v>
      </c>
      <c r="D5" s="41" t="n">
        <v>0.01</v>
      </c>
      <c r="E5" s="41" t="n">
        <v>0.02</v>
      </c>
      <c r="F5" s="41" t="n">
        <v>0.03</v>
      </c>
      <c r="G5" s="41" t="n">
        <v>0.04</v>
      </c>
      <c r="H5" s="41" t="n">
        <v>0.05</v>
      </c>
    </row>
    <row r="6" customFormat="false" ht="16.4" hidden="false" customHeight="false" outlineLevel="0" collapsed="false">
      <c r="C6" s="41" t="n">
        <v>0.06</v>
      </c>
      <c r="D6" s="42" t="n">
        <f aca="false">IFERROR(((Forecast!$C$15/(1+$C6)^1 + Forecast!$D$15/(1+$C6)^2 + Forecast!$E$15/(1+$C6)^3 + Forecast!$F$15/(1+$C6)^4 + Forecast!$G$15/(1+$C6)^5) + (Forecast!$G$15*(1+D$5)/($C6-D$5))/(1+$C6)^5 - Inputs!$C$10)/Inputs!$C$8, 0)</f>
        <v>40.0131533243466</v>
      </c>
      <c r="E6" s="42" t="n">
        <f aca="false">IFERROR(((Forecast!$C$15/(1+$C6)^1 + Forecast!$D$15/(1+$C6)^2 + Forecast!$E$15/(1+$C6)^3 + Forecast!$F$15/(1+$C6)^4 + Forecast!$G$15/(1+$C6)^5) + (Forecast!$G$15*(1+E$5)/($C6-E$5))/(1+$C6)^5 - Inputs!$C$10)/Inputs!$C$8, 0)</f>
        <v>50.3083542280289</v>
      </c>
      <c r="F6" s="42" t="n">
        <f aca="false">IFERROR(((Forecast!$C$15/(1+$C6)^1 + Forecast!$D$15/(1+$C6)^2 + Forecast!$E$15/(1+$C6)^3 + Forecast!$F$15/(1+$C6)^4 + Forecast!$G$15/(1+$C6)^5) + (Forecast!$G$15*(1+F$5)/($C6-F$5))/(1+$C6)^5 - Inputs!$C$10)/Inputs!$C$8, 0)</f>
        <v>67.4670224008326</v>
      </c>
      <c r="G6" s="42" t="n">
        <f aca="false">IFERROR(((Forecast!$C$15/(1+$C6)^1 + Forecast!$D$15/(1+$C6)^2 + Forecast!$E$15/(1+$C6)^3 + Forecast!$F$15/(1+$C6)^4 + Forecast!$G$15/(1+$C6)^5) + (Forecast!$G$15*(1+G$5)/($C6-G$5))/(1+$C6)^5 - Inputs!$C$10)/Inputs!$C$8, 0)</f>
        <v>101.78435874644</v>
      </c>
      <c r="H6" s="42" t="n">
        <f aca="false">IFERROR(((Forecast!$C$15/(1+$C6)^1 + Forecast!$D$15/(1+$C6)^2 + Forecast!$E$15/(1+$C6)^3 + Forecast!$F$15/(1+$C6)^4 + Forecast!$G$15/(1+$C6)^5) + (Forecast!$G$15*(1+H$5)/($C6-H$5))/(1+$C6)^5 - Inputs!$C$10)/Inputs!$C$8, 0)</f>
        <v>204.736367783262</v>
      </c>
    </row>
    <row r="7" customFormat="false" ht="16.4" hidden="false" customHeight="false" outlineLevel="0" collapsed="false">
      <c r="C7" s="41" t="n">
        <v>0.07</v>
      </c>
      <c r="D7" s="42" t="n">
        <f aca="false">IFERROR(((Forecast!$C$15/(1+$C7)^1 + Forecast!$D$15/(1+$C7)^2 + Forecast!$E$15/(1+$C7)^3 + Forecast!$F$15/(1+$C7)^4 + Forecast!$G$15/(1+$C7)^5) + (Forecast!$G$15*(1+D$5)/($C7-D$5))/(1+$C7)^5 - Inputs!$C$10)/Inputs!$C$8, 0)</f>
        <v>31.7018832205402</v>
      </c>
      <c r="E7" s="42" t="n">
        <f aca="false">IFERROR(((Forecast!$C$15/(1+$C7)^1 + Forecast!$D$15/(1+$C7)^2 + Forecast!$E$15/(1+$C7)^3 + Forecast!$F$15/(1+$C7)^4 + Forecast!$G$15/(1+$C7)^5) + (Forecast!$G$15*(1+E$5)/($C7-E$5))/(1+$C7)^5 - Inputs!$C$10)/Inputs!$C$8, 0)</f>
        <v>38.3123468066934</v>
      </c>
      <c r="F7" s="42" t="n">
        <f aca="false">IFERROR(((Forecast!$C$15/(1+$C7)^1 + Forecast!$D$15/(1+$C7)^2 + Forecast!$E$15/(1+$C7)^3 + Forecast!$F$15/(1+$C7)^4 + Forecast!$G$15/(1+$C7)^5) + (Forecast!$G$15*(1+F$5)/($C7-F$5))/(1+$C7)^5 - Inputs!$C$10)/Inputs!$C$8, 0)</f>
        <v>48.2280421859233</v>
      </c>
      <c r="G7" s="42" t="n">
        <f aca="false">IFERROR(((Forecast!$C$15/(1+$C7)^1 + Forecast!$D$15/(1+$C7)^2 + Forecast!$E$15/(1+$C7)^3 + Forecast!$F$15/(1+$C7)^4 + Forecast!$G$15/(1+$C7)^5) + (Forecast!$G$15*(1+G$5)/($C7-G$5))/(1+$C7)^5 - Inputs!$C$10)/Inputs!$C$8, 0)</f>
        <v>64.7542011513065</v>
      </c>
      <c r="H7" s="42" t="n">
        <f aca="false">IFERROR(((Forecast!$C$15/(1+$C7)^1 + Forecast!$D$15/(1+$C7)^2 + Forecast!$E$15/(1+$C7)^3 + Forecast!$F$15/(1+$C7)^4 + Forecast!$G$15/(1+$C7)^5) + (Forecast!$G$15*(1+H$5)/($C7-H$5))/(1+$C7)^5 - Inputs!$C$10)/Inputs!$C$8, 0)</f>
        <v>97.8065190820728</v>
      </c>
    </row>
    <row r="8" customFormat="false" ht="16.4" hidden="false" customHeight="false" outlineLevel="0" collapsed="false">
      <c r="C8" s="41" t="n">
        <v>0.08</v>
      </c>
      <c r="D8" s="42" t="n">
        <f aca="false">IFERROR(((Forecast!$C$15/(1+$C8)^1 + Forecast!$D$15/(1+$C8)^2 + Forecast!$E$15/(1+$C8)^3 + Forecast!$F$15/(1+$C8)^4 + Forecast!$G$15/(1+$C8)^5) + (Forecast!$G$15*(1+D$5)/($C8-D$5))/(1+$C8)^5 - Inputs!$C$10)/Inputs!$C$8, 0)</f>
        <v>25.7692540573758</v>
      </c>
      <c r="E8" s="42" t="n">
        <f aca="false">IFERROR(((Forecast!$C$15/(1+$C8)^1 + Forecast!$D$15/(1+$C8)^2 + Forecast!$E$15/(1+$C8)^3 + Forecast!$F$15/(1+$C8)^4 + Forecast!$G$15/(1+$C8)^5) + (Forecast!$G$15*(1+E$5)/($C8-E$5))/(1+$C8)^5 - Inputs!$C$10)/Inputs!$C$8, 0)</f>
        <v>30.3185477030221</v>
      </c>
      <c r="F8" s="42" t="n">
        <f aca="false">IFERROR(((Forecast!$C$15/(1+$C8)^1 + Forecast!$D$15/(1+$C8)^2 + Forecast!$E$15/(1+$C8)^3 + Forecast!$F$15/(1+$C8)^4 + Forecast!$G$15/(1+$C8)^5) + (Forecast!$G$15*(1+F$5)/($C8-F$5))/(1+$C8)^5 - Inputs!$C$10)/Inputs!$C$8, 0)</f>
        <v>36.687558806927</v>
      </c>
      <c r="G8" s="42" t="n">
        <f aca="false">IFERROR(((Forecast!$C$15/(1+$C8)^1 + Forecast!$D$15/(1+$C8)^2 + Forecast!$E$15/(1+$C8)^3 + Forecast!$F$15/(1+$C8)^4 + Forecast!$G$15/(1+$C8)^5) + (Forecast!$G$15*(1+G$5)/($C8-G$5))/(1+$C8)^5 - Inputs!$C$10)/Inputs!$C$8, 0)</f>
        <v>46.2410754627843</v>
      </c>
      <c r="H8" s="42" t="n">
        <f aca="false">IFERROR(((Forecast!$C$15/(1+$C8)^1 + Forecast!$D$15/(1+$C8)^2 + Forecast!$E$15/(1+$C8)^3 + Forecast!$F$15/(1+$C8)^4 + Forecast!$G$15/(1+$C8)^5) + (Forecast!$G$15*(1+H$5)/($C8-H$5))/(1+$C8)^5 - Inputs!$C$10)/Inputs!$C$8, 0)</f>
        <v>62.1636032225465</v>
      </c>
    </row>
    <row r="9" customFormat="false" ht="16.4" hidden="false" customHeight="false" outlineLevel="0" collapsed="false">
      <c r="C9" s="41" t="n">
        <v>0.09</v>
      </c>
      <c r="D9" s="42" t="n">
        <f aca="false">IFERROR(((Forecast!$C$15/(1+$C9)^1 + Forecast!$D$15/(1+$C9)^2 + Forecast!$E$15/(1+$C9)^3 + Forecast!$F$15/(1+$C9)^4 + Forecast!$G$15/(1+$C9)^5) + (Forecast!$G$15*(1+D$5)/($C9-D$5))/(1+$C9)^5 - Inputs!$C$10)/Inputs!$C$8, 0)</f>
        <v>21.3231208607237</v>
      </c>
      <c r="E9" s="42" t="n">
        <f aca="false">IFERROR(((Forecast!$C$15/(1+$C9)^1 + Forecast!$D$15/(1+$C9)^2 + Forecast!$E$15/(1+$C9)^3 + Forecast!$F$15/(1+$C9)^4 + Forecast!$G$15/(1+$C9)^5) + (Forecast!$G$15*(1+E$5)/($C9-E$5))/(1+$C9)^5 - Inputs!$C$10)/Inputs!$C$8, 0)</f>
        <v>24.6115937358592</v>
      </c>
      <c r="F9" s="42" t="n">
        <f aca="false">IFERROR(((Forecast!$C$15/(1+$C9)^1 + Forecast!$D$15/(1+$C9)^2 + Forecast!$E$15/(1+$C9)^3 + Forecast!$F$15/(1+$C9)^4 + Forecast!$G$15/(1+$C9)^5) + (Forecast!$G$15*(1+F$5)/($C9-F$5))/(1+$C9)^5 - Inputs!$C$10)/Inputs!$C$8, 0)</f>
        <v>28.9962242360397</v>
      </c>
      <c r="G9" s="42" t="n">
        <f aca="false">IFERROR(((Forecast!$C$15/(1+$C9)^1 + Forecast!$D$15/(1+$C9)^2 + Forecast!$E$15/(1+$C9)^3 + Forecast!$F$15/(1+$C9)^4 + Forecast!$G$15/(1+$C9)^5) + (Forecast!$G$15*(1+G$5)/($C9-G$5))/(1+$C9)^5 - Inputs!$C$10)/Inputs!$C$8, 0)</f>
        <v>35.1347069362925</v>
      </c>
      <c r="H9" s="42" t="n">
        <f aca="false">IFERROR(((Forecast!$C$15/(1+$C9)^1 + Forecast!$D$15/(1+$C9)^2 + Forecast!$E$15/(1+$C9)^3 + Forecast!$F$15/(1+$C9)^4 + Forecast!$G$15/(1+$C9)^5) + (Forecast!$G$15*(1+H$5)/($C9-H$5))/(1+$C9)^5 - Inputs!$C$10)/Inputs!$C$8, 0)</f>
        <v>44.3424309866717</v>
      </c>
    </row>
    <row r="10" customFormat="false" ht="16.4" hidden="false" customHeight="false" outlineLevel="0" collapsed="false">
      <c r="C10" s="41" t="n">
        <v>0.1</v>
      </c>
      <c r="D10" s="42" t="n">
        <f aca="false">IFERROR(((Forecast!$C$15/(1+$C10)^1 + Forecast!$D$15/(1+$C10)^2 + Forecast!$E$15/(1+$C10)^3 + Forecast!$F$15/(1+$C10)^4 + Forecast!$G$15/(1+$C10)^5) + (Forecast!$G$15*(1+D$5)/($C10-D$5))/(1+$C10)^5 - Inputs!$C$10)/Inputs!$C$8, 0)</f>
        <v>17.8678550512772</v>
      </c>
      <c r="E10" s="42" t="n">
        <f aca="false">IFERROR(((Forecast!$C$15/(1+$C10)^1 + Forecast!$D$15/(1+$C10)^2 + Forecast!$E$15/(1+$C10)^3 + Forecast!$F$15/(1+$C10)^4 + Forecast!$G$15/(1+$C10)^5) + (Forecast!$G$15*(1+E$5)/($C10-E$5))/(1+$C10)^5 - Inputs!$C$10)/Inputs!$C$8, 0)</f>
        <v>20.3338094752066</v>
      </c>
      <c r="F10" s="42" t="n">
        <f aca="false">IFERROR(((Forecast!$C$15/(1+$C10)^1 + Forecast!$D$15/(1+$C10)^2 + Forecast!$E$15/(1+$C10)^3 + Forecast!$F$15/(1+$C10)^4 + Forecast!$G$15/(1+$C10)^5) + (Forecast!$G$15*(1+F$5)/($C10-F$5))/(1+$C10)^5 - Inputs!$C$10)/Inputs!$C$8, 0)</f>
        <v>23.5043223059729</v>
      </c>
      <c r="G10" s="42" t="n">
        <f aca="false">IFERROR(((Forecast!$C$15/(1+$C10)^1 + Forecast!$D$15/(1+$C10)^2 + Forecast!$E$15/(1+$C10)^3 + Forecast!$F$15/(1+$C10)^4 + Forecast!$G$15/(1+$C10)^5) + (Forecast!$G$15*(1+G$5)/($C10-G$5))/(1+$C10)^5 - Inputs!$C$10)/Inputs!$C$8, 0)</f>
        <v>27.7316727469947</v>
      </c>
      <c r="H10" s="42" t="n">
        <f aca="false">IFERROR(((Forecast!$C$15/(1+$C10)^1 + Forecast!$D$15/(1+$C10)^2 + Forecast!$E$15/(1+$C10)^3 + Forecast!$F$15/(1+$C10)^4 + Forecast!$G$15/(1+$C10)^5) + (Forecast!$G$15*(1+H$5)/($C10-H$5))/(1+$C10)^5 - Inputs!$C$10)/Inputs!$C$8, 0)</f>
        <v>33.6499633644252</v>
      </c>
    </row>
    <row r="11" customFormat="false" ht="16.4" hidden="false" customHeight="false" outlineLevel="0" collapsed="false">
      <c r="C11" s="41" t="n">
        <v>0.11</v>
      </c>
      <c r="D11" s="42" t="n">
        <f aca="false">IFERROR(((Forecast!$C$15/(1+$C11)^1 + Forecast!$D$15/(1+$C11)^2 + Forecast!$E$15/(1+$C11)^3 + Forecast!$F$15/(1+$C11)^4 + Forecast!$G$15/(1+$C11)^5) + (Forecast!$G$15*(1+D$5)/($C11-D$5))/(1+$C11)^5 - Inputs!$C$10)/Inputs!$C$8, 0)</f>
        <v>15.1060858113755</v>
      </c>
      <c r="E11" s="42" t="n">
        <f aca="false">IFERROR(((Forecast!$C$15/(1+$C11)^1 + Forecast!$D$15/(1+$C11)^2 + Forecast!$E$15/(1+$C11)^3 + Forecast!$F$15/(1+$C11)^4 + Forecast!$G$15/(1+$C11)^5) + (Forecast!$G$15*(1+E$5)/($C11-E$5))/(1+$C11)^5 - Inputs!$C$10)/Inputs!$C$8, 0)</f>
        <v>17.0087136991426</v>
      </c>
      <c r="F11" s="42" t="n">
        <f aca="false">IFERROR(((Forecast!$C$15/(1+$C11)^1 + Forecast!$D$15/(1+$C11)^2 + Forecast!$E$15/(1+$C11)^3 + Forecast!$F$15/(1+$C11)^4 + Forecast!$G$15/(1+$C11)^5) + (Forecast!$G$15*(1+F$5)/($C11-F$5))/(1+$C11)^5 - Inputs!$C$10)/Inputs!$C$8, 0)</f>
        <v>19.3869985588514</v>
      </c>
      <c r="G11" s="42" t="n">
        <f aca="false">IFERROR(((Forecast!$C$15/(1+$C11)^1 + Forecast!$D$15/(1+$C11)^2 + Forecast!$E$15/(1+$C11)^3 + Forecast!$F$15/(1+$C11)^4 + Forecast!$G$15/(1+$C11)^5) + (Forecast!$G$15*(1+G$5)/($C11-G$5))/(1+$C11)^5 - Inputs!$C$10)/Inputs!$C$8, 0)</f>
        <v>22.4447933784771</v>
      </c>
      <c r="H11" s="42" t="n">
        <f aca="false">IFERROR(((Forecast!$C$15/(1+$C11)^1 + Forecast!$D$15/(1+$C11)^2 + Forecast!$E$15/(1+$C11)^3 + Forecast!$F$15/(1+$C11)^4 + Forecast!$G$15/(1+$C11)^5) + (Forecast!$G$15*(1+H$5)/($C11-H$5))/(1+$C11)^5 - Inputs!$C$10)/Inputs!$C$8, 0)</f>
        <v>26.521853137978</v>
      </c>
    </row>
    <row r="12" customFormat="false" ht="16.4" hidden="false" customHeight="false" outlineLevel="0" collapsed="false">
      <c r="C12" s="41" t="n">
        <v>0.12</v>
      </c>
      <c r="D12" s="42" t="n">
        <f aca="false">IFERROR(((Forecast!$C$15/(1+$C12)^1 + Forecast!$D$15/(1+$C12)^2 + Forecast!$E$15/(1+$C12)^3 + Forecast!$F$15/(1+$C12)^4 + Forecast!$G$15/(1+$C12)^5) + (Forecast!$G$15*(1+D$5)/($C12-D$5))/(1+$C12)^5 - Inputs!$C$10)/Inputs!$C$8, 0)</f>
        <v>12.84858255363</v>
      </c>
      <c r="E12" s="42" t="n">
        <f aca="false">IFERROR(((Forecast!$C$15/(1+$C12)^1 + Forecast!$D$15/(1+$C12)^2 + Forecast!$E$15/(1+$C12)^3 + Forecast!$F$15/(1+$C12)^4 + Forecast!$G$15/(1+$C12)^5) + (Forecast!$G$15*(1+E$5)/($C12-E$5))/(1+$C12)^5 - Inputs!$C$10)/Inputs!$C$8, 0)</f>
        <v>14.3504219994058</v>
      </c>
      <c r="F12" s="42" t="n">
        <f aca="false">IFERROR(((Forecast!$C$15/(1+$C12)^1 + Forecast!$D$15/(1+$C12)^2 + Forecast!$E$15/(1+$C12)^3 + Forecast!$F$15/(1+$C12)^4 + Forecast!$G$15/(1+$C12)^5) + (Forecast!$G$15*(1+F$5)/($C12-F$5))/(1+$C12)^5 - Inputs!$C$10)/Inputs!$C$8, 0)</f>
        <v>16.186003544243</v>
      </c>
      <c r="G12" s="42" t="n">
        <f aca="false">IFERROR(((Forecast!$C$15/(1+$C12)^1 + Forecast!$D$15/(1+$C12)^2 + Forecast!$E$15/(1+$C12)^3 + Forecast!$F$15/(1+$C12)^4 + Forecast!$G$15/(1+$C12)^5) + (Forecast!$G$15*(1+G$5)/($C12-G$5))/(1+$C12)^5 - Inputs!$C$10)/Inputs!$C$8, 0)</f>
        <v>18.4804804752895</v>
      </c>
      <c r="H12" s="42" t="n">
        <f aca="false">IFERROR(((Forecast!$C$15/(1+$C12)^1 + Forecast!$D$15/(1+$C12)^2 + Forecast!$E$15/(1+$C12)^3 + Forecast!$F$15/(1+$C12)^4 + Forecast!$G$15/(1+$C12)^5) + (Forecast!$G$15*(1+H$5)/($C12-H$5))/(1+$C12)^5 - Inputs!$C$10)/Inputs!$C$8, 0)</f>
        <v>21.4305222437778</v>
      </c>
    </row>
  </sheetData>
  <conditionalFormatting sqref="D6:H12">
    <cfRule type="colorScale" priority="2">
      <colorScale>
        <cfvo type="min" val="0"/>
        <cfvo type="percentile" val="50"/>
        <cfvo type="max" val="0"/>
        <color rgb="FFFFC7CE"/>
        <color rgb="FFFFEB9C"/>
        <color rgb="FFC6EFCE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0" activeCellId="0" sqref="C3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4"/>
    <col collapsed="false" customWidth="true" hidden="false" outlineLevel="0" max="2" min="2" style="1" width="70"/>
    <col collapsed="false" customWidth="true" hidden="false" outlineLevel="0" max="3" min="3" style="1" width="16"/>
    <col collapsed="false" customWidth="true" hidden="false" outlineLevel="0" max="4" min="4" style="1" width="23"/>
    <col collapsed="false" customWidth="true" hidden="false" outlineLevel="0" max="5" min="5" style="1" width="16"/>
    <col collapsed="false" customWidth="true" hidden="false" outlineLevel="0" max="6" min="6" style="1" width="25"/>
    <col collapsed="false" customWidth="true" hidden="false" outlineLevel="0" max="7" min="7" style="1" width="16"/>
    <col collapsed="false" customWidth="true" hidden="false" outlineLevel="0" max="8" min="8" style="1" width="20"/>
    <col collapsed="false" customWidth="true" hidden="false" outlineLevel="0" max="12" min="9" style="1" width="16"/>
  </cols>
  <sheetData>
    <row r="2" customFormat="false" ht="22.05" hidden="false" customHeight="false" outlineLevel="0" collapsed="false">
      <c r="B2" s="2" t="s">
        <v>134</v>
      </c>
    </row>
    <row r="4" customFormat="false" ht="15" hidden="false" customHeight="false" outlineLevel="0" collapsed="false">
      <c r="B4" s="33" t="s">
        <v>135</v>
      </c>
      <c r="C4" s="34"/>
      <c r="D4" s="43" t="s">
        <v>136</v>
      </c>
      <c r="E4" s="44"/>
      <c r="F4" s="43" t="s">
        <v>137</v>
      </c>
      <c r="G4" s="44"/>
      <c r="H4" s="33" t="s">
        <v>138</v>
      </c>
      <c r="I4" s="34"/>
    </row>
    <row r="5" customFormat="false" ht="22.05" hidden="false" customHeight="false" outlineLevel="0" collapsed="false">
      <c r="B5" s="35" t="n">
        <f aca="false">Inputs!C9</f>
        <v>65</v>
      </c>
      <c r="C5" s="34"/>
      <c r="D5" s="45" t="n">
        <f aca="false">'DCF Valuation'!C26</f>
        <v>32.5626741371256</v>
      </c>
      <c r="E5" s="44"/>
      <c r="F5" s="46" t="n">
        <f aca="false">'DCF Valuation'!C28</f>
        <v>-0.499035782505761</v>
      </c>
      <c r="G5" s="44"/>
      <c r="H5" s="47" t="n">
        <f aca="false">WACC!C24</f>
        <v>0.08085</v>
      </c>
      <c r="I5" s="34"/>
    </row>
    <row r="28" customFormat="false" ht="15" hidden="false" customHeight="false" outlineLevel="0" collapsed="false">
      <c r="B28" s="9" t="s">
        <v>139</v>
      </c>
    </row>
    <row r="29" customFormat="false" ht="15" hidden="false" customHeight="false" outlineLevel="0" collapsed="false">
      <c r="B29" s="48" t="s">
        <v>140</v>
      </c>
      <c r="C29" s="48" t="s">
        <v>58</v>
      </c>
      <c r="D29" s="48" t="s">
        <v>59</v>
      </c>
      <c r="E29" s="48" t="s">
        <v>60</v>
      </c>
      <c r="F29" s="48" t="s">
        <v>61</v>
      </c>
      <c r="G29" s="48" t="s">
        <v>62</v>
      </c>
      <c r="H29" s="48" t="s">
        <v>31</v>
      </c>
      <c r="I29" s="48" t="s">
        <v>32</v>
      </c>
      <c r="J29" s="48" t="s">
        <v>33</v>
      </c>
      <c r="K29" s="48" t="s">
        <v>34</v>
      </c>
      <c r="L29" s="48" t="s">
        <v>35</v>
      </c>
    </row>
    <row r="30" customFormat="false" ht="15" hidden="false" customHeight="false" outlineLevel="0" collapsed="false">
      <c r="B30" s="21" t="s">
        <v>141</v>
      </c>
      <c r="C30" s="25" t="n">
        <f aca="false">'Historical Financials'!C5</f>
        <v>780</v>
      </c>
      <c r="D30" s="25" t="n">
        <f aca="false">'Historical Financials'!D5</f>
        <v>840</v>
      </c>
      <c r="E30" s="25" t="n">
        <f aca="false">'Historical Financials'!E5</f>
        <v>910</v>
      </c>
      <c r="F30" s="25" t="n">
        <f aca="false">'Historical Financials'!F5</f>
        <v>980</v>
      </c>
      <c r="G30" s="25" t="n">
        <f aca="false">'Historical Financials'!G5</f>
        <v>1050</v>
      </c>
      <c r="H30" s="25" t="n">
        <f aca="false">Forecast!C5</f>
        <v>1113</v>
      </c>
      <c r="I30" s="25" t="n">
        <f aca="false">Forecast!D5</f>
        <v>1174.215</v>
      </c>
      <c r="J30" s="25" t="n">
        <f aca="false">Forecast!E5</f>
        <v>1232.92575</v>
      </c>
      <c r="K30" s="25" t="n">
        <f aca="false">Forecast!F5</f>
        <v>1288.40740875</v>
      </c>
      <c r="L30" s="25" t="n">
        <f aca="false">Forecast!G5</f>
        <v>1339.9437051</v>
      </c>
    </row>
    <row r="31" customFormat="false" ht="15" hidden="false" customHeight="false" outlineLevel="0" collapsed="false">
      <c r="B31" s="21" t="s">
        <v>68</v>
      </c>
      <c r="C31" s="22" t="n">
        <f aca="false">'Historical Financials'!C10</f>
        <v>0.147435897435897</v>
      </c>
      <c r="D31" s="22" t="n">
        <f aca="false">'Historical Financials'!D10</f>
        <v>0.15</v>
      </c>
      <c r="E31" s="22" t="n">
        <f aca="false">'Historical Financials'!E10</f>
        <v>0.153846153846154</v>
      </c>
      <c r="F31" s="22" t="n">
        <f aca="false">'Historical Financials'!F10</f>
        <v>0.158163265306122</v>
      </c>
      <c r="G31" s="22" t="n">
        <f aca="false">'Historical Financials'!G10</f>
        <v>0.161904761904762</v>
      </c>
      <c r="H31" s="22" t="n">
        <f aca="false">Forecast!C8</f>
        <v>0.15</v>
      </c>
      <c r="I31" s="22" t="n">
        <f aca="false">Forecast!D8</f>
        <v>0.155</v>
      </c>
      <c r="J31" s="22" t="n">
        <f aca="false">Forecast!E8</f>
        <v>0.16</v>
      </c>
      <c r="K31" s="22" t="n">
        <f aca="false">Forecast!F8</f>
        <v>0.16</v>
      </c>
      <c r="L31" s="22" t="n">
        <f aca="false">Forecast!G8</f>
        <v>0.16</v>
      </c>
    </row>
    <row r="32" customFormat="false" ht="15" hidden="false" customHeight="false" outlineLevel="0" collapsed="false">
      <c r="B32" s="21" t="s">
        <v>142</v>
      </c>
      <c r="C32" s="25" t="n">
        <v>0</v>
      </c>
      <c r="D32" s="25" t="n">
        <v>0</v>
      </c>
      <c r="E32" s="25" t="n">
        <v>0</v>
      </c>
      <c r="F32" s="25" t="n">
        <v>0</v>
      </c>
      <c r="G32" s="25" t="n">
        <v>0</v>
      </c>
      <c r="H32" s="25" t="n">
        <f aca="false">Forecast!C15</f>
        <v>100.17</v>
      </c>
      <c r="I32" s="25" t="n">
        <f aca="false">Forecast!D15</f>
        <v>109.7891025</v>
      </c>
      <c r="J32" s="25" t="n">
        <f aca="false">Forecast!E15</f>
        <v>119.59379775</v>
      </c>
      <c r="K32" s="25" t="n">
        <f aca="false">Forecast!F15</f>
        <v>124.97551864875</v>
      </c>
      <c r="L32" s="25" t="n">
        <f aca="false">Forecast!G15</f>
        <v>129.9745393947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1117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2026-05-19T12:04:17Z</dcterms:created>
  <dc:creator>openpyxl</dc:creator>
  <dc:description/>
  <dc:language>de-DE</dc:language>
  <cp:lastModifiedBy/>
  <dcterms:modified xsi:type="dcterms:W3CDTF">2026-05-20T08:45:55Z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